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80" windowHeight="6540" activeTab="1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<sst xmlns="http://schemas.openxmlformats.org/spreadsheetml/2006/main" count="215" uniqueCount="122">
  <si>
    <t xml:space="preserve"> 2ª Maio</t>
  </si>
  <si>
    <t xml:space="preserve"> 1ª Maio </t>
  </si>
  <si>
    <t>2ª Junho</t>
  </si>
  <si>
    <t>1ª Setembro</t>
  </si>
  <si>
    <t>2ª Setembro</t>
  </si>
  <si>
    <t>1ª Novembro</t>
  </si>
  <si>
    <t>Total Maio</t>
  </si>
  <si>
    <t>Total Junho</t>
  </si>
  <si>
    <t>Total Setembro</t>
  </si>
  <si>
    <t>Total Novembro</t>
  </si>
  <si>
    <t>TOTAL SAFRA</t>
  </si>
  <si>
    <t>MAIO ( PAGOU 80 % DE ADIANTAMENTO)</t>
  </si>
  <si>
    <t>CÁLCULOS DOS PAGAMENTOS</t>
  </si>
  <si>
    <t>Toneladas</t>
  </si>
  <si>
    <t>Media de ATR</t>
  </si>
  <si>
    <t xml:space="preserve"> Usina  e Fornecedor</t>
  </si>
  <si>
    <t>ATR</t>
  </si>
  <si>
    <t xml:space="preserve"> Provisorio</t>
  </si>
  <si>
    <t>Fornecedor</t>
  </si>
  <si>
    <t>Quinzenas</t>
  </si>
  <si>
    <t xml:space="preserve">JUNHO (PAGOU 80 % DE ADIANTAMENTO) </t>
  </si>
  <si>
    <t>SETEMBRO (PAGOU 80 % DE ADIANTAMENTO)</t>
  </si>
  <si>
    <t>Novembro (PAGOU 80 % DE ADIANTAMENTO)</t>
  </si>
  <si>
    <t xml:space="preserve">Mês de Dezembro  </t>
  </si>
  <si>
    <t>Total Recebido Bruto dos 80% de Adiantamento até Novembro sem desconto do INSS e FTS</t>
  </si>
  <si>
    <r>
      <rPr>
        <b/>
        <sz val="10"/>
        <color indexed="10"/>
        <rFont val="Arial"/>
        <family val="2"/>
      </rPr>
      <t xml:space="preserve">* </t>
    </r>
    <r>
      <rPr>
        <b/>
        <sz val="10"/>
        <rFont val="Arial"/>
        <family val="2"/>
      </rPr>
      <t>Calculo ATR Relativo = ATR Fornecedor + ATR Provisorio - ATR Usina e Fornecedor</t>
    </r>
  </si>
  <si>
    <t xml:space="preserve"> Relativo Safra</t>
  </si>
  <si>
    <t>ATR Medio</t>
  </si>
  <si>
    <t>Ajuste deSafra</t>
  </si>
  <si>
    <t xml:space="preserve">Ao terminar a safra faz a ponderação de toda cana entregue de fornecedor e usina calculando o ATR Relativo   </t>
  </si>
  <si>
    <r>
      <t>Medio da safra, fazendo a substituição do ATR provisorio de</t>
    </r>
    <r>
      <rPr>
        <b/>
        <sz val="10"/>
        <color indexed="10"/>
        <rFont val="Arial"/>
        <family val="2"/>
      </rPr>
      <t xml:space="preserve"> 138,00</t>
    </r>
    <r>
      <rPr>
        <b/>
        <sz val="10"/>
        <rFont val="Arial"/>
        <family val="2"/>
      </rPr>
      <t xml:space="preserve"> kg usado durante a safra pelo </t>
    </r>
    <r>
      <rPr>
        <b/>
        <sz val="10"/>
        <color indexed="10"/>
        <rFont val="Arial"/>
        <family val="2"/>
      </rPr>
      <t>141,75</t>
    </r>
    <r>
      <rPr>
        <b/>
        <sz val="10"/>
        <rFont val="Arial"/>
        <family val="2"/>
      </rPr>
      <t xml:space="preserve"> kg  </t>
    </r>
  </si>
  <si>
    <r>
      <t xml:space="preserve">7.365,260 x </t>
    </r>
    <r>
      <rPr>
        <b/>
        <sz val="10"/>
        <color indexed="10"/>
        <rFont val="Arial"/>
        <family val="2"/>
      </rPr>
      <t>149,68</t>
    </r>
    <r>
      <rPr>
        <sz val="10"/>
        <rFont val="Arial"/>
        <family val="2"/>
      </rPr>
      <t xml:space="preserve"> x </t>
    </r>
    <r>
      <rPr>
        <b/>
        <sz val="10"/>
        <rFont val="Arial"/>
        <family val="2"/>
      </rPr>
      <t xml:space="preserve">0,3766 </t>
    </r>
    <r>
      <rPr>
        <sz val="10"/>
        <rFont val="Arial"/>
        <family val="2"/>
      </rPr>
      <t xml:space="preserve">= </t>
    </r>
    <r>
      <rPr>
        <b/>
        <sz val="10"/>
        <rFont val="Arial"/>
        <family val="2"/>
      </rPr>
      <t>415.175,94</t>
    </r>
    <r>
      <rPr>
        <sz val="10"/>
        <rFont val="Arial"/>
        <family val="2"/>
      </rPr>
      <t xml:space="preserve"> </t>
    </r>
  </si>
  <si>
    <r>
      <t>Total a Receber em Janeiro =</t>
    </r>
    <r>
      <rPr>
        <b/>
        <sz val="10"/>
        <rFont val="Arial"/>
        <family val="2"/>
      </rPr>
      <t xml:space="preserve"> R$ 22.721,13</t>
    </r>
  </si>
  <si>
    <r>
      <t xml:space="preserve">7.365,260 x </t>
    </r>
    <r>
      <rPr>
        <b/>
        <sz val="10"/>
        <color indexed="10"/>
        <rFont val="Arial"/>
        <family val="2"/>
      </rPr>
      <t>149,68</t>
    </r>
    <r>
      <rPr>
        <sz val="10"/>
        <rFont val="Arial"/>
        <family val="2"/>
      </rPr>
      <t xml:space="preserve"> x </t>
    </r>
    <r>
      <rPr>
        <b/>
        <sz val="10"/>
        <rFont val="Arial"/>
        <family val="2"/>
      </rPr>
      <t xml:space="preserve">0,3842 </t>
    </r>
    <r>
      <rPr>
        <sz val="10"/>
        <rFont val="Arial"/>
        <family val="2"/>
      </rPr>
      <t xml:space="preserve">= </t>
    </r>
    <r>
      <rPr>
        <b/>
        <sz val="10"/>
        <rFont val="Arial"/>
        <family val="2"/>
      </rPr>
      <t>423.554,42</t>
    </r>
    <r>
      <rPr>
        <sz val="10"/>
        <rFont val="Arial"/>
        <family val="2"/>
      </rPr>
      <t xml:space="preserve"> </t>
    </r>
  </si>
  <si>
    <t xml:space="preserve">423.554,42 - (324.291,43 +22.721,13) = 76.541,86 / 3 = 25.513,95  </t>
  </si>
  <si>
    <r>
      <t>Total a Receber em Fevereiro =</t>
    </r>
    <r>
      <rPr>
        <b/>
        <sz val="10"/>
        <rFont val="Arial"/>
        <family val="2"/>
      </rPr>
      <t xml:space="preserve"> R$ 25.513,95</t>
    </r>
  </si>
  <si>
    <r>
      <t xml:space="preserve">7.365,260 x </t>
    </r>
    <r>
      <rPr>
        <b/>
        <sz val="10"/>
        <color indexed="10"/>
        <rFont val="Arial"/>
        <family val="2"/>
      </rPr>
      <t>149,68</t>
    </r>
    <r>
      <rPr>
        <sz val="10"/>
        <rFont val="Arial"/>
        <family val="2"/>
      </rPr>
      <t xml:space="preserve"> x </t>
    </r>
    <r>
      <rPr>
        <b/>
        <sz val="10"/>
        <rFont val="Arial"/>
        <family val="2"/>
      </rPr>
      <t xml:space="preserve">0,3912 </t>
    </r>
    <r>
      <rPr>
        <sz val="10"/>
        <rFont val="Arial"/>
        <family val="2"/>
      </rPr>
      <t xml:space="preserve">= </t>
    </r>
    <r>
      <rPr>
        <b/>
        <sz val="10"/>
        <rFont val="Arial"/>
        <family val="2"/>
      </rPr>
      <t>431.271,44</t>
    </r>
    <r>
      <rPr>
        <sz val="10"/>
        <rFont val="Arial"/>
        <family val="2"/>
      </rPr>
      <t xml:space="preserve"> </t>
    </r>
  </si>
  <si>
    <t>Total a Receber em Junho = R$ 16.860,95</t>
  </si>
  <si>
    <t>Total a Receber em Setembro = R$ 23.481,61</t>
  </si>
  <si>
    <t xml:space="preserve">Calculo do Ajuste de  ATR Relativo de Safra </t>
  </si>
  <si>
    <r>
      <t xml:space="preserve">7.365,260 x </t>
    </r>
    <r>
      <rPr>
        <b/>
        <sz val="10"/>
        <color indexed="10"/>
        <rFont val="Arial"/>
        <family val="2"/>
      </rPr>
      <t>149,68</t>
    </r>
    <r>
      <rPr>
        <sz val="10"/>
        <rFont val="Arial"/>
        <family val="2"/>
      </rPr>
      <t xml:space="preserve"> x </t>
    </r>
    <r>
      <rPr>
        <b/>
        <sz val="10"/>
        <rFont val="Arial"/>
        <family val="2"/>
      </rPr>
      <t xml:space="preserve">0,4022 </t>
    </r>
    <r>
      <rPr>
        <sz val="10"/>
        <rFont val="Arial"/>
        <family val="2"/>
      </rPr>
      <t xml:space="preserve">= </t>
    </r>
    <r>
      <rPr>
        <b/>
        <sz val="10"/>
        <rFont val="Arial"/>
        <family val="2"/>
      </rPr>
      <t>443.398,20</t>
    </r>
    <r>
      <rPr>
        <sz val="10"/>
        <rFont val="Arial"/>
        <family val="2"/>
      </rPr>
      <t xml:space="preserve"> </t>
    </r>
  </si>
  <si>
    <t xml:space="preserve">431.271,44 - (324.291,43 +22.721,13 + 25.513,95) = 58.744,89 / 2 = 29.372,47  </t>
  </si>
  <si>
    <r>
      <t>Total a Receber em Fevereiro =</t>
    </r>
    <r>
      <rPr>
        <b/>
        <sz val="10"/>
        <rFont val="Arial"/>
        <family val="2"/>
      </rPr>
      <t xml:space="preserve"> R$ 29.372,47</t>
    </r>
  </si>
  <si>
    <t>Total a Receber em Maio = R$  162.699,79</t>
  </si>
  <si>
    <t>Total a Receber em Setembro = R$ 89.545,88</t>
  </si>
  <si>
    <t>(173.281,60 + 18.046,51 + 95.617,06 + 25.183,51 ) = R$ 312.128,68</t>
  </si>
  <si>
    <t>Valor Recebido Bruto Adiantamento = 173.281,60 + 18.046,51 + 95.617,06 + 25.183,51 ) = R$ 312.128,68</t>
  </si>
  <si>
    <r>
      <t xml:space="preserve">7.365,260 x </t>
    </r>
    <r>
      <rPr>
        <b/>
        <sz val="10"/>
        <color indexed="10"/>
        <rFont val="Arial"/>
        <family val="2"/>
      </rPr>
      <t>149,68</t>
    </r>
    <r>
      <rPr>
        <sz val="10"/>
        <rFont val="Arial"/>
        <family val="2"/>
      </rPr>
      <t xml:space="preserve"> x </t>
    </r>
    <r>
      <rPr>
        <b/>
        <sz val="10"/>
        <rFont val="Arial"/>
        <family val="2"/>
      </rPr>
      <t xml:space="preserve">0,3677 </t>
    </r>
    <r>
      <rPr>
        <sz val="10"/>
        <rFont val="Arial"/>
        <family val="2"/>
      </rPr>
      <t xml:space="preserve">= 405.364,29 x 80% = </t>
    </r>
    <r>
      <rPr>
        <b/>
        <sz val="10"/>
        <rFont val="Arial"/>
        <family val="2"/>
      </rPr>
      <t>324.291,42</t>
    </r>
  </si>
  <si>
    <t xml:space="preserve">415.175,94 - 324.291,42  = 90.884,50 / 4 = 22.721,13  </t>
  </si>
  <si>
    <r>
      <t xml:space="preserve">(INSS : 443.398,20 - 312.128,68 = 131.269,52 x 2,3% = </t>
    </r>
    <r>
      <rPr>
        <b/>
        <sz val="10"/>
        <rFont val="Arial"/>
        <family val="2"/>
      </rPr>
      <t>3.019,19)</t>
    </r>
  </si>
  <si>
    <t xml:space="preserve"> Relativo Ajustado</t>
  </si>
  <si>
    <t>Entregues</t>
  </si>
  <si>
    <t>CALCULO DO FECHAMENTO DE SAFRA</t>
  </si>
  <si>
    <t xml:space="preserve"> CALCULA O MIX DE CADA USINA CONFORME O SEU MIX DE  PRODUÇÃO </t>
  </si>
  <si>
    <t xml:space="preserve">* As cana entregue devera ser paga no mês seguinte até o quinto dia util </t>
  </si>
  <si>
    <t>Total  Recebido Bruto na Safra = R$ 443.398,20</t>
  </si>
  <si>
    <t>Exemplo de Calculo de Pagamento da Cana aplicando ATR Relativo Referente a Safra 2010/2011</t>
  </si>
  <si>
    <t xml:space="preserve"> NESTE EXEMPLO VOU USAR O VALOR DE ATR FINAL A MEDIA DO ESTADO 0,4022</t>
  </si>
  <si>
    <r>
      <t xml:space="preserve"> 3.916,100 x </t>
    </r>
    <r>
      <rPr>
        <b/>
        <sz val="10"/>
        <color indexed="10"/>
        <rFont val="Arial"/>
        <family val="2"/>
      </rPr>
      <t>149,65</t>
    </r>
    <r>
      <rPr>
        <sz val="10"/>
        <rFont val="Arial"/>
        <family val="2"/>
      </rPr>
      <t xml:space="preserve"> x </t>
    </r>
    <r>
      <rPr>
        <b/>
        <sz val="10"/>
        <rFont val="Arial"/>
        <family val="2"/>
      </rPr>
      <t>0,3696</t>
    </r>
    <r>
      <rPr>
        <sz val="10"/>
        <rFont val="Arial"/>
        <family val="2"/>
      </rPr>
      <t xml:space="preserve"> = 216.602,00 x 80% =173.281,60 - </t>
    </r>
    <r>
      <rPr>
        <sz val="10"/>
        <color indexed="10"/>
        <rFont val="Arial"/>
        <family val="2"/>
      </rPr>
      <t>10.621,03</t>
    </r>
    <r>
      <rPr>
        <sz val="10"/>
        <rFont val="Arial"/>
        <family val="2"/>
      </rPr>
      <t xml:space="preserve"> =  </t>
    </r>
    <r>
      <rPr>
        <b/>
        <sz val="10"/>
        <rFont val="Arial"/>
        <family val="2"/>
      </rPr>
      <t>162.660,57</t>
    </r>
  </si>
  <si>
    <r>
      <t>( INSS : 22.558,14 x 2,3% =518,84)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(FTS : 463,000 x 1,8 =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833,40 x 80% = 666,72) =</t>
    </r>
    <r>
      <rPr>
        <b/>
        <sz val="10"/>
        <color indexed="10"/>
        <rFont val="Arial"/>
        <family val="2"/>
      </rPr>
      <t xml:space="preserve"> 1.185,56</t>
    </r>
  </si>
  <si>
    <r>
      <t>( INSS :119.521,33 x 2,3% = 2.748,99)  (FTS : 2.307,080 x 1,8 = 4.152,74 x 80% = 3.322,19) =</t>
    </r>
    <r>
      <rPr>
        <b/>
        <sz val="10"/>
        <color indexed="10"/>
        <rFont val="Arial"/>
        <family val="2"/>
      </rPr>
      <t>6.071,18</t>
    </r>
  </si>
  <si>
    <r>
      <t xml:space="preserve"> (INSS : 31.479,39 x 2,3% = 724,03)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(FTS = 679,080 x 1,80 = 1.222,34 x 80% = 977,87)= </t>
    </r>
    <r>
      <rPr>
        <b/>
        <sz val="10"/>
        <color indexed="10"/>
        <rFont val="Arial"/>
        <family val="2"/>
      </rPr>
      <t>1.701,90</t>
    </r>
  </si>
  <si>
    <r>
      <t xml:space="preserve"> ( FTS :7.365,260 x 1,8 = 13.257,470 - 10.605.98 = </t>
    </r>
    <r>
      <rPr>
        <b/>
        <sz val="10"/>
        <color indexed="10"/>
        <rFont val="Arial"/>
        <family val="2"/>
      </rPr>
      <t>2.651,49</t>
    </r>
    <r>
      <rPr>
        <b/>
        <sz val="10"/>
        <rFont val="Arial"/>
        <family val="2"/>
      </rPr>
      <t>)</t>
    </r>
  </si>
  <si>
    <r>
      <t xml:space="preserve">                                                                      </t>
    </r>
    <r>
      <rPr>
        <b/>
        <sz val="10"/>
        <color indexed="60"/>
        <rFont val="Arial"/>
        <family val="2"/>
      </rPr>
      <t xml:space="preserve"> Este valor substitui os 138 kg ATR provisorio</t>
    </r>
  </si>
  <si>
    <r>
      <t>JANEIRO (</t>
    </r>
    <r>
      <rPr>
        <sz val="10"/>
        <color indexed="12"/>
        <rFont val="Arial"/>
        <family val="2"/>
      </rPr>
      <t xml:space="preserve"> saldo dividido por 4)</t>
    </r>
    <r>
      <rPr>
        <b/>
        <sz val="10"/>
        <color indexed="12"/>
        <rFont val="Arial"/>
        <family val="2"/>
      </rPr>
      <t xml:space="preserve"> valor de atr mês de dezembro</t>
    </r>
  </si>
  <si>
    <r>
      <t>( INSS : 216.602,00 x 2,3% = 4.981,85) ( FTS : 3.916,100 x 1,80 = 7.048,98 x 80% = 5.639,18) =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10.621,03</t>
    </r>
  </si>
  <si>
    <r>
      <t xml:space="preserve">DEZEMBRO (Faz o ajuste de 80 %  ajustando o provisorio de </t>
    </r>
    <r>
      <rPr>
        <b/>
        <sz val="10"/>
        <color indexed="10"/>
        <rFont val="Arial"/>
        <family val="2"/>
      </rPr>
      <t>138,00</t>
    </r>
    <r>
      <rPr>
        <b/>
        <sz val="10"/>
        <color indexed="8"/>
        <rFont val="Arial"/>
        <family val="2"/>
      </rPr>
      <t xml:space="preserve"> pela media de</t>
    </r>
    <r>
      <rPr>
        <b/>
        <sz val="10"/>
        <color indexed="10"/>
        <rFont val="Arial"/>
        <family val="2"/>
      </rPr>
      <t xml:space="preserve"> 141,75</t>
    </r>
    <r>
      <rPr>
        <b/>
        <sz val="10"/>
        <color indexed="8"/>
        <rFont val="Arial"/>
        <family val="2"/>
      </rPr>
      <t xml:space="preserve"> fazendo um novo calculo </t>
    </r>
  </si>
  <si>
    <r>
      <t xml:space="preserve">do ATR e obtendo uma media da safra de </t>
    </r>
    <r>
      <rPr>
        <b/>
        <sz val="10"/>
        <color indexed="10"/>
        <rFont val="Arial"/>
        <family val="2"/>
      </rPr>
      <t xml:space="preserve">149,68 Kg </t>
    </r>
    <r>
      <rPr>
        <b/>
        <sz val="10"/>
        <color indexed="8"/>
        <rFont val="Arial"/>
        <family val="2"/>
      </rPr>
      <t>de ATR e com valor ATR de Novembro (veja o calculo abaixo)</t>
    </r>
  </si>
  <si>
    <r>
      <t>Total a Receber em Dezembro = 324.291,43  -  312.128,68 =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R$ 12.162,75</t>
    </r>
  </si>
  <si>
    <r>
      <t xml:space="preserve">2.307,080 x </t>
    </r>
    <r>
      <rPr>
        <b/>
        <sz val="10"/>
        <color indexed="10"/>
        <rFont val="Arial"/>
        <family val="2"/>
      </rPr>
      <t xml:space="preserve">147,01 </t>
    </r>
    <r>
      <rPr>
        <sz val="10"/>
        <rFont val="Arial"/>
        <family val="2"/>
      </rPr>
      <t>x</t>
    </r>
    <r>
      <rPr>
        <b/>
        <sz val="10"/>
        <rFont val="Arial"/>
        <family val="2"/>
      </rPr>
      <t xml:space="preserve"> 0,3524 </t>
    </r>
    <r>
      <rPr>
        <sz val="10"/>
        <rFont val="Arial"/>
        <family val="2"/>
      </rPr>
      <t xml:space="preserve">= 119.521,33 x 80% = 95.617,06 - </t>
    </r>
    <r>
      <rPr>
        <sz val="10"/>
        <color indexed="10"/>
        <rFont val="Arial"/>
        <family val="2"/>
      </rPr>
      <t>6.071,18</t>
    </r>
    <r>
      <rPr>
        <sz val="10"/>
        <rFont val="Arial"/>
        <family val="2"/>
      </rPr>
      <t xml:space="preserve"> =</t>
    </r>
    <r>
      <rPr>
        <b/>
        <sz val="10"/>
        <rFont val="Arial"/>
        <family val="2"/>
      </rPr>
      <t xml:space="preserve"> R$ 89.545,88</t>
    </r>
  </si>
  <si>
    <r>
      <t xml:space="preserve">679,080 x </t>
    </r>
    <r>
      <rPr>
        <b/>
        <sz val="10"/>
        <color indexed="10"/>
        <rFont val="Arial"/>
        <family val="2"/>
      </rPr>
      <t>126,07</t>
    </r>
    <r>
      <rPr>
        <sz val="10"/>
        <rFont val="Arial"/>
        <family val="2"/>
      </rPr>
      <t xml:space="preserve"> x </t>
    </r>
    <r>
      <rPr>
        <b/>
        <sz val="10"/>
        <rFont val="Arial"/>
        <family val="2"/>
      </rPr>
      <t>0,3677</t>
    </r>
    <r>
      <rPr>
        <sz val="10"/>
        <rFont val="Arial"/>
        <family val="2"/>
      </rPr>
      <t xml:space="preserve"> = 31.479,39 x 80% = 25.183,51 - </t>
    </r>
    <r>
      <rPr>
        <sz val="10"/>
        <color indexed="10"/>
        <rFont val="Arial"/>
        <family val="2"/>
      </rPr>
      <t>1.701,90</t>
    </r>
    <r>
      <rPr>
        <sz val="10"/>
        <rFont val="Arial"/>
        <family val="2"/>
      </rPr>
      <t xml:space="preserve"> = R$ </t>
    </r>
    <r>
      <rPr>
        <b/>
        <sz val="10"/>
        <rFont val="Arial"/>
        <family val="2"/>
      </rPr>
      <t>23.481,61</t>
    </r>
  </si>
  <si>
    <r>
      <t xml:space="preserve">463,000 x </t>
    </r>
    <r>
      <rPr>
        <b/>
        <sz val="10"/>
        <color indexed="10"/>
        <rFont val="Arial"/>
        <family val="2"/>
      </rPr>
      <t>138,10</t>
    </r>
    <r>
      <rPr>
        <sz val="10"/>
        <rFont val="Arial"/>
        <family val="2"/>
      </rPr>
      <t xml:space="preserve"> x</t>
    </r>
    <r>
      <rPr>
        <b/>
        <sz val="10"/>
        <rFont val="Arial"/>
        <family val="2"/>
      </rPr>
      <t xml:space="preserve"> 0,3528 </t>
    </r>
    <r>
      <rPr>
        <sz val="10"/>
        <rFont val="Arial"/>
        <family val="2"/>
      </rPr>
      <t xml:space="preserve">= 22,558,14 x 80% = 18.046,51 - </t>
    </r>
    <r>
      <rPr>
        <sz val="10"/>
        <color indexed="10"/>
        <rFont val="Arial"/>
        <family val="2"/>
      </rPr>
      <t>1.185,56</t>
    </r>
    <r>
      <rPr>
        <sz val="10"/>
        <rFont val="Arial"/>
        <family val="2"/>
      </rPr>
      <t xml:space="preserve"> = </t>
    </r>
    <r>
      <rPr>
        <b/>
        <sz val="10"/>
        <rFont val="Arial"/>
        <family val="2"/>
      </rPr>
      <t>R$ 16.860,95</t>
    </r>
  </si>
  <si>
    <t>CALCULO</t>
  </si>
  <si>
    <r>
      <t>FEVEREIRO (</t>
    </r>
    <r>
      <rPr>
        <sz val="10"/>
        <color indexed="12"/>
        <rFont val="Arial"/>
        <family val="2"/>
      </rPr>
      <t xml:space="preserve"> saldo dividido por 3)</t>
    </r>
    <r>
      <rPr>
        <b/>
        <sz val="10"/>
        <color indexed="12"/>
        <rFont val="Arial"/>
        <family val="2"/>
      </rPr>
      <t xml:space="preserve"> valor de atr mês de janeiro</t>
    </r>
  </si>
  <si>
    <r>
      <t xml:space="preserve">MARÇO ( </t>
    </r>
    <r>
      <rPr>
        <sz val="10"/>
        <color indexed="12"/>
        <rFont val="Arial"/>
        <family val="2"/>
      </rPr>
      <t>saldo dividido por 2</t>
    </r>
    <r>
      <rPr>
        <b/>
        <sz val="10"/>
        <color indexed="12"/>
        <rFont val="Arial"/>
        <family val="2"/>
      </rPr>
      <t>)valor de atr mês de fevereiro</t>
    </r>
  </si>
  <si>
    <t xml:space="preserve">443.398,20 - (324.291,43 +22.721,13 + 25.513,95 + 29.372,45) = 41. 499,24  </t>
  </si>
  <si>
    <r>
      <t xml:space="preserve"> 41.499,24 - (3.019,19+ </t>
    </r>
    <r>
      <rPr>
        <b/>
        <sz val="10"/>
        <color indexed="10"/>
        <rFont val="Arial"/>
        <family val="2"/>
      </rPr>
      <t>2.651,49</t>
    </r>
    <r>
      <rPr>
        <sz val="10"/>
        <rFont val="Arial"/>
        <family val="2"/>
      </rPr>
      <t>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= </t>
    </r>
    <r>
      <rPr>
        <b/>
        <sz val="10"/>
        <rFont val="Arial"/>
        <family val="2"/>
      </rPr>
      <t>R$ 35.828,56</t>
    </r>
  </si>
  <si>
    <t>Total a Receber no FECHAMENTO = R$ 35.828,56</t>
  </si>
  <si>
    <t xml:space="preserve">Valor Bruto </t>
  </si>
  <si>
    <t>Adant80% Liquido</t>
  </si>
  <si>
    <t>Bruto 80%</t>
  </si>
  <si>
    <r>
      <t>( INSS : 216.608,12 x 2,3% = 4.981,99) ( FTS : 3.916,100 x 1,80 = 7.048,98 x 80% = 5.639,18) =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10.621,17</t>
    </r>
  </si>
  <si>
    <r>
      <t xml:space="preserve"> 3.916,100 x </t>
    </r>
    <r>
      <rPr>
        <b/>
        <sz val="10"/>
        <color indexed="10"/>
        <rFont val="Arial"/>
        <family val="2"/>
      </rPr>
      <t>149,65</t>
    </r>
    <r>
      <rPr>
        <sz val="10"/>
        <rFont val="Arial"/>
        <family val="2"/>
      </rPr>
      <t xml:space="preserve"> x </t>
    </r>
    <r>
      <rPr>
        <b/>
        <sz val="10"/>
        <rFont val="Arial"/>
        <family val="2"/>
      </rPr>
      <t>0,3696</t>
    </r>
    <r>
      <rPr>
        <sz val="10"/>
        <rFont val="Arial"/>
        <family val="2"/>
      </rPr>
      <t xml:space="preserve"> = 216.608,12 x 80% =173.286,49 - </t>
    </r>
    <r>
      <rPr>
        <sz val="10"/>
        <color indexed="10"/>
        <rFont val="Arial"/>
        <family val="2"/>
      </rPr>
      <t>10.621,0317</t>
    </r>
    <r>
      <rPr>
        <sz val="10"/>
        <rFont val="Arial"/>
        <family val="2"/>
      </rPr>
      <t xml:space="preserve"> =  </t>
    </r>
    <r>
      <rPr>
        <b/>
        <sz val="10"/>
        <rFont val="Arial"/>
        <family val="2"/>
      </rPr>
      <t>162.665,32</t>
    </r>
  </si>
  <si>
    <t>Total a Receber em Maio = R$  162.665,32</t>
  </si>
  <si>
    <r>
      <t xml:space="preserve">2.307,080 x </t>
    </r>
    <r>
      <rPr>
        <b/>
        <sz val="10"/>
        <color indexed="10"/>
        <rFont val="Arial"/>
        <family val="2"/>
      </rPr>
      <t xml:space="preserve">147,01 </t>
    </r>
    <r>
      <rPr>
        <sz val="10"/>
        <rFont val="Arial"/>
        <family val="2"/>
      </rPr>
      <t>x</t>
    </r>
    <r>
      <rPr>
        <b/>
        <sz val="10"/>
        <rFont val="Arial"/>
        <family val="2"/>
      </rPr>
      <t xml:space="preserve"> 0,3524 </t>
    </r>
    <r>
      <rPr>
        <sz val="10"/>
        <rFont val="Arial"/>
        <family val="2"/>
      </rPr>
      <t xml:space="preserve">= 119.519,50 x 80% = 95.615,60 - </t>
    </r>
    <r>
      <rPr>
        <sz val="10"/>
        <color indexed="10"/>
        <rFont val="Arial"/>
        <family val="2"/>
      </rPr>
      <t>6.071,14</t>
    </r>
    <r>
      <rPr>
        <sz val="10"/>
        <rFont val="Arial"/>
        <family val="2"/>
      </rPr>
      <t xml:space="preserve"> =</t>
    </r>
    <r>
      <rPr>
        <b/>
        <sz val="10"/>
        <rFont val="Arial"/>
        <family val="2"/>
      </rPr>
      <t xml:space="preserve"> R$ 89.544,46</t>
    </r>
  </si>
  <si>
    <r>
      <t>( INSS :119.521,33 x 2,3% = 2.748,95)  (FTS : 2.307,080 x 1,8 = 4.152,74 x 80% = 3.322,20) =</t>
    </r>
    <r>
      <rPr>
        <b/>
        <sz val="10"/>
        <color indexed="10"/>
        <rFont val="Arial"/>
        <family val="2"/>
      </rPr>
      <t>6.071,14</t>
    </r>
  </si>
  <si>
    <r>
      <t xml:space="preserve"> (INSS : 31.479,39 x 2,3% = 724,03)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(FTS = 679,080 x 1,80 = 1.222,34 x 80% = 977,88)= </t>
    </r>
    <r>
      <rPr>
        <b/>
        <sz val="10"/>
        <color indexed="10"/>
        <rFont val="Arial"/>
        <family val="2"/>
      </rPr>
      <t>1.701,90</t>
    </r>
  </si>
  <si>
    <t>(173.286,49 + 18.046,51 + 95.615,60+ 25.183,51 ) = R$ 312.132,12</t>
  </si>
  <si>
    <t xml:space="preserve">Janeiro </t>
  </si>
  <si>
    <t>Fevereiro</t>
  </si>
  <si>
    <t xml:space="preserve">março </t>
  </si>
  <si>
    <t>Fechamento</t>
  </si>
  <si>
    <t>Dezembro</t>
  </si>
  <si>
    <r>
      <t xml:space="preserve">7.365,260 x </t>
    </r>
    <r>
      <rPr>
        <b/>
        <sz val="10"/>
        <color indexed="10"/>
        <rFont val="Arial"/>
        <family val="2"/>
      </rPr>
      <t>149,68</t>
    </r>
    <r>
      <rPr>
        <sz val="10"/>
        <rFont val="Arial"/>
        <family val="2"/>
      </rPr>
      <t xml:space="preserve"> x </t>
    </r>
    <r>
      <rPr>
        <b/>
        <sz val="10"/>
        <rFont val="Arial"/>
        <family val="2"/>
      </rPr>
      <t xml:space="preserve">0,3677 </t>
    </r>
    <r>
      <rPr>
        <sz val="10"/>
        <rFont val="Arial"/>
        <family val="2"/>
      </rPr>
      <t xml:space="preserve">= 405.354,18 x 80% = </t>
    </r>
    <r>
      <rPr>
        <b/>
        <sz val="10"/>
        <rFont val="Arial"/>
        <family val="2"/>
      </rPr>
      <t>324.283,35</t>
    </r>
  </si>
  <si>
    <r>
      <t>Total a Receber em Dezembro = 324.283,35  -  312.132,12 =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R$ 12.151,23</t>
    </r>
  </si>
  <si>
    <t>Valor Recebido Bruto Adiantamento = 173.281,60 + 18.046,51 + 95.615,60 + 25.183,51 ) = R$ 312.332,12</t>
  </si>
  <si>
    <r>
      <t xml:space="preserve">7.365,260 x </t>
    </r>
    <r>
      <rPr>
        <b/>
        <sz val="10"/>
        <color indexed="10"/>
        <rFont val="Arial"/>
        <family val="2"/>
      </rPr>
      <t>149,68</t>
    </r>
    <r>
      <rPr>
        <sz val="10"/>
        <rFont val="Arial"/>
        <family val="2"/>
      </rPr>
      <t xml:space="preserve"> x </t>
    </r>
    <r>
      <rPr>
        <b/>
        <sz val="10"/>
        <rFont val="Arial"/>
        <family val="2"/>
      </rPr>
      <t xml:space="preserve">0,3766 </t>
    </r>
    <r>
      <rPr>
        <sz val="10"/>
        <rFont val="Arial"/>
        <family val="2"/>
      </rPr>
      <t xml:space="preserve">= </t>
    </r>
    <r>
      <rPr>
        <b/>
        <sz val="10"/>
        <rFont val="Arial"/>
        <family val="2"/>
      </rPr>
      <t>415.165,58</t>
    </r>
    <r>
      <rPr>
        <sz val="10"/>
        <rFont val="Arial"/>
        <family val="2"/>
      </rPr>
      <t xml:space="preserve"> </t>
    </r>
  </si>
  <si>
    <t xml:space="preserve">415.165,58 - 324.283,35  = 90.882,24 / 4 = 22.720,56  </t>
  </si>
  <si>
    <r>
      <t>Total a Receber em Janeiro =</t>
    </r>
    <r>
      <rPr>
        <b/>
        <sz val="10"/>
        <rFont val="Arial"/>
        <family val="2"/>
      </rPr>
      <t xml:space="preserve"> R$ 22.720,56</t>
    </r>
  </si>
  <si>
    <r>
      <t xml:space="preserve">7.365,260 x </t>
    </r>
    <r>
      <rPr>
        <b/>
        <sz val="10"/>
        <color indexed="10"/>
        <rFont val="Arial"/>
        <family val="2"/>
      </rPr>
      <t>149,68</t>
    </r>
    <r>
      <rPr>
        <sz val="10"/>
        <rFont val="Arial"/>
        <family val="2"/>
      </rPr>
      <t xml:space="preserve"> x </t>
    </r>
    <r>
      <rPr>
        <b/>
        <sz val="10"/>
        <rFont val="Arial"/>
        <family val="2"/>
      </rPr>
      <t xml:space="preserve">0,3842 </t>
    </r>
    <r>
      <rPr>
        <sz val="10"/>
        <rFont val="Arial"/>
        <family val="2"/>
      </rPr>
      <t xml:space="preserve">= </t>
    </r>
    <r>
      <rPr>
        <b/>
        <sz val="10"/>
        <rFont val="Arial"/>
        <family val="2"/>
      </rPr>
      <t>423.543,86</t>
    </r>
    <r>
      <rPr>
        <sz val="10"/>
        <rFont val="Arial"/>
        <family val="2"/>
      </rPr>
      <t xml:space="preserve"> </t>
    </r>
  </si>
  <si>
    <r>
      <t>Total a Receber em Fevereiro =</t>
    </r>
    <r>
      <rPr>
        <b/>
        <sz val="10"/>
        <rFont val="Arial"/>
        <family val="2"/>
      </rPr>
      <t xml:space="preserve"> R$ 25.513,32</t>
    </r>
  </si>
  <si>
    <t xml:space="preserve">423.543,86 - (324.283,35+22.720,56) = 76.541,86 / 3 = 25.513,32  </t>
  </si>
  <si>
    <r>
      <t xml:space="preserve">7.365,260 x </t>
    </r>
    <r>
      <rPr>
        <b/>
        <sz val="10"/>
        <color indexed="10"/>
        <rFont val="Arial"/>
        <family val="2"/>
      </rPr>
      <t>149,68</t>
    </r>
    <r>
      <rPr>
        <sz val="10"/>
        <rFont val="Arial"/>
        <family val="2"/>
      </rPr>
      <t xml:space="preserve"> x </t>
    </r>
    <r>
      <rPr>
        <b/>
        <sz val="10"/>
        <rFont val="Arial"/>
        <family val="2"/>
      </rPr>
      <t xml:space="preserve">0,3912 </t>
    </r>
    <r>
      <rPr>
        <sz val="10"/>
        <rFont val="Arial"/>
        <family val="2"/>
      </rPr>
      <t xml:space="preserve">= </t>
    </r>
    <r>
      <rPr>
        <b/>
        <sz val="10"/>
        <rFont val="Arial"/>
        <family val="2"/>
      </rPr>
      <t>431.260,69</t>
    </r>
    <r>
      <rPr>
        <sz val="10"/>
        <rFont val="Arial"/>
        <family val="2"/>
      </rPr>
      <t xml:space="preserve"> </t>
    </r>
  </si>
  <si>
    <r>
      <t>Total a Receber em Fevereiro =</t>
    </r>
    <r>
      <rPr>
        <b/>
        <sz val="10"/>
        <rFont val="Arial"/>
        <family val="2"/>
      </rPr>
      <t xml:space="preserve"> R$ 29.371,73</t>
    </r>
  </si>
  <si>
    <t xml:space="preserve">443.398,20 - (324.283,35 +22.7220,56 + 25.513,95+29.371,13) = 41. 498,18  </t>
  </si>
  <si>
    <t>431.260,69 - (324.283,35 +22.720,56 + 25.513,95) = 58.744,89 / 2 = 29.371,73</t>
  </si>
  <si>
    <r>
      <t xml:space="preserve"> ( FTS :7.365,260 x 1,8 = 13.257,47 - 10.605.98 = </t>
    </r>
    <r>
      <rPr>
        <b/>
        <sz val="10"/>
        <color indexed="10"/>
        <rFont val="Arial"/>
        <family val="2"/>
      </rPr>
      <t>2.651,99</t>
    </r>
    <r>
      <rPr>
        <b/>
        <sz val="10"/>
        <rFont val="Arial"/>
        <family val="2"/>
      </rPr>
      <t>)</t>
    </r>
  </si>
  <si>
    <t>Diferença INSS</t>
  </si>
  <si>
    <t>Diferença FTS</t>
  </si>
  <si>
    <t>Taxa FTS</t>
  </si>
  <si>
    <t xml:space="preserve">INSS </t>
  </si>
  <si>
    <t>Total Recebido Bruto</t>
  </si>
  <si>
    <t>Total Recebido Liquido</t>
  </si>
  <si>
    <t>Total Desconto</t>
  </si>
  <si>
    <t>Total  Recebido Liquido na Safra = R$ 419.931,77</t>
  </si>
  <si>
    <t>Observação este exemplo coincidentemente o ATR relativo deu a maior pode ocorrer a menor se concentrar a entrega no meio da safra media 148,51 e fechou com 149,68 kg de ATR</t>
  </si>
  <si>
    <r>
      <t>JANEIRO (</t>
    </r>
    <r>
      <rPr>
        <sz val="10"/>
        <color indexed="12"/>
        <rFont val="Arial"/>
        <family val="2"/>
      </rPr>
      <t xml:space="preserve"> saldo dividido por 4)</t>
    </r>
    <r>
      <rPr>
        <b/>
        <sz val="10"/>
        <color indexed="12"/>
        <rFont val="Arial"/>
        <family val="2"/>
      </rPr>
      <t xml:space="preserve"> valor de ATR mês de dezembro</t>
    </r>
  </si>
  <si>
    <r>
      <t>FEVEREIRO (</t>
    </r>
    <r>
      <rPr>
        <sz val="10"/>
        <color indexed="12"/>
        <rFont val="Arial"/>
        <family val="2"/>
      </rPr>
      <t xml:space="preserve"> saldo dividido por 3)</t>
    </r>
    <r>
      <rPr>
        <b/>
        <sz val="10"/>
        <color indexed="12"/>
        <rFont val="Arial"/>
        <family val="2"/>
      </rPr>
      <t xml:space="preserve"> valor de ATR mês de janeiro</t>
    </r>
  </si>
  <si>
    <r>
      <t xml:space="preserve">MARÇO ( </t>
    </r>
    <r>
      <rPr>
        <sz val="10"/>
        <color indexed="12"/>
        <rFont val="Arial"/>
        <family val="2"/>
      </rPr>
      <t>saldo dividido por 2</t>
    </r>
    <r>
      <rPr>
        <b/>
        <sz val="10"/>
        <color indexed="12"/>
        <rFont val="Arial"/>
        <family val="2"/>
      </rPr>
      <t>) valor de ATR mês de fevereiro</t>
    </r>
  </si>
  <si>
    <t>(INSS : 443.387,20 - 390.165,15 = 53,222,05 x 2,3% = 1.224,10)</t>
  </si>
  <si>
    <r>
      <t xml:space="preserve"> 41.498,18 - (1224,10 + </t>
    </r>
    <r>
      <rPr>
        <b/>
        <sz val="10"/>
        <color indexed="10"/>
        <rFont val="Arial"/>
        <family val="2"/>
      </rPr>
      <t>2.651,99</t>
    </r>
    <r>
      <rPr>
        <sz val="10"/>
        <rFont val="Arial"/>
        <family val="2"/>
      </rPr>
      <t>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= </t>
    </r>
    <r>
      <rPr>
        <b/>
        <sz val="10"/>
        <rFont val="Arial"/>
        <family val="2"/>
      </rPr>
      <t>R$ 35.827,83</t>
    </r>
  </si>
  <si>
    <t>Total a Receber no FECHAMENTO = R$ 37.622,59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</si>
</sst>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mmm\-yy"/>
    <numFmt numFmtId="179" formatCode="0.000"/>
    <numFmt numFmtId="180" formatCode="mmmm\-yy"/>
    <numFmt numFmtId="181" formatCode="#,##0.000_);[Red]\(#,##0.000\)"/>
    <numFmt numFmtId="182" formatCode="0.0"/>
    <numFmt numFmtId="183" formatCode="0.0000"/>
    <numFmt numFmtId="184" formatCode="&quot;R$&quot;\ #,##0.00"/>
    <numFmt numFmtId="185" formatCode="#,##0.00_ ;\-#,##0.00\ "/>
    <numFmt numFmtId="186" formatCode="0.000000"/>
    <numFmt numFmtId="187" formatCode="0.00000"/>
    <numFmt numFmtId="188" formatCode="#,##0.0_ ;\-#,##0.0\ "/>
    <numFmt numFmtId="189" formatCode="_-* #,##0.000_-;\-* #,##0.000_-;_-* &quot;-&quot;???_-;_-@_-"/>
  </numFmts>
  <fonts count="59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sz val="9"/>
      <name val="Arial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4E60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181" fontId="0" fillId="0" borderId="10" xfId="0" applyNumberFormat="1" applyFont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78" fontId="0" fillId="0" borderId="12" xfId="0" applyNumberFormat="1" applyFont="1" applyBorder="1" applyAlignment="1">
      <alignment horizontal="left"/>
    </xf>
    <xf numFmtId="181" fontId="0" fillId="0" borderId="11" xfId="0" applyNumberFormat="1" applyFont="1" applyBorder="1" applyAlignment="1">
      <alignment horizontal="center"/>
    </xf>
    <xf numFmtId="178" fontId="6" fillId="0" borderId="13" xfId="0" applyNumberFormat="1" applyFont="1" applyBorder="1" applyAlignment="1">
      <alignment horizontal="left"/>
    </xf>
    <xf numFmtId="181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78" fontId="0" fillId="0" borderId="14" xfId="0" applyNumberFormat="1" applyFont="1" applyBorder="1" applyAlignment="1">
      <alignment horizontal="left"/>
    </xf>
    <xf numFmtId="181" fontId="0" fillId="0" borderId="15" xfId="0" applyNumberFormat="1" applyFont="1" applyBorder="1" applyAlignment="1">
      <alignment horizontal="center"/>
    </xf>
    <xf numFmtId="178" fontId="0" fillId="0" borderId="16" xfId="0" applyNumberFormat="1" applyFont="1" applyBorder="1" applyAlignment="1">
      <alignment horizontal="left"/>
    </xf>
    <xf numFmtId="178" fontId="0" fillId="0" borderId="17" xfId="0" applyNumberFormat="1" applyFont="1" applyBorder="1" applyAlignment="1">
      <alignment horizontal="left"/>
    </xf>
    <xf numFmtId="181" fontId="0" fillId="0" borderId="18" xfId="0" applyNumberFormat="1" applyFont="1" applyBorder="1" applyAlignment="1">
      <alignment horizontal="center"/>
    </xf>
    <xf numFmtId="181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8" borderId="12" xfId="0" applyNumberFormat="1" applyFont="1" applyFill="1" applyBorder="1" applyAlignment="1">
      <alignment horizontal="center"/>
    </xf>
    <xf numFmtId="178" fontId="6" fillId="0" borderId="13" xfId="0" applyNumberFormat="1" applyFont="1" applyBorder="1" applyAlignment="1">
      <alignment horizontal="center"/>
    </xf>
    <xf numFmtId="178" fontId="6" fillId="8" borderId="12" xfId="0" applyNumberFormat="1" applyFont="1" applyFill="1" applyBorder="1" applyAlignment="1">
      <alignment horizontal="left"/>
    </xf>
    <xf numFmtId="178" fontId="0" fillId="0" borderId="19" xfId="0" applyNumberFormat="1" applyFont="1" applyBorder="1" applyAlignment="1">
      <alignment horizontal="center"/>
    </xf>
    <xf numFmtId="178" fontId="0" fillId="0" borderId="18" xfId="0" applyNumberFormat="1" applyFont="1" applyBorder="1" applyAlignment="1">
      <alignment horizontal="center"/>
    </xf>
    <xf numFmtId="178" fontId="6" fillId="0" borderId="12" xfId="0" applyNumberFormat="1" applyFont="1" applyBorder="1" applyAlignment="1">
      <alignment horizontal="center"/>
    </xf>
    <xf numFmtId="178" fontId="0" fillId="0" borderId="12" xfId="0" applyNumberFormat="1" applyFont="1" applyBorder="1" applyAlignment="1">
      <alignment horizontal="center"/>
    </xf>
    <xf numFmtId="178" fontId="0" fillId="0" borderId="14" xfId="0" applyNumberFormat="1" applyFont="1" applyBorder="1" applyAlignment="1">
      <alignment horizontal="center"/>
    </xf>
    <xf numFmtId="178" fontId="6" fillId="0" borderId="17" xfId="0" applyNumberFormat="1" applyFont="1" applyBorder="1" applyAlignment="1">
      <alignment horizontal="center"/>
    </xf>
    <xf numFmtId="181" fontId="6" fillId="8" borderId="13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2" fontId="54" fillId="0" borderId="12" xfId="0" applyNumberFormat="1" applyFont="1" applyBorder="1" applyAlignment="1">
      <alignment horizontal="center"/>
    </xf>
    <xf numFmtId="2" fontId="54" fillId="8" borderId="12" xfId="0" applyNumberFormat="1" applyFont="1" applyFill="1" applyBorder="1" applyAlignment="1">
      <alignment horizontal="center"/>
    </xf>
    <xf numFmtId="178" fontId="6" fillId="33" borderId="12" xfId="0" applyNumberFormat="1" applyFont="1" applyFill="1" applyBorder="1" applyAlignment="1">
      <alignment horizontal="center"/>
    </xf>
    <xf numFmtId="181" fontId="6" fillId="8" borderId="12" xfId="0" applyNumberFormat="1" applyFont="1" applyFill="1" applyBorder="1" applyAlignment="1">
      <alignment horizontal="center"/>
    </xf>
    <xf numFmtId="181" fontId="0" fillId="0" borderId="14" xfId="0" applyNumberFormat="1" applyFont="1" applyBorder="1" applyAlignment="1">
      <alignment horizontal="center"/>
    </xf>
    <xf numFmtId="178" fontId="0" fillId="0" borderId="20" xfId="0" applyNumberFormat="1" applyFont="1" applyBorder="1" applyAlignment="1">
      <alignment horizontal="center"/>
    </xf>
    <xf numFmtId="181" fontId="0" fillId="0" borderId="21" xfId="0" applyNumberFormat="1" applyFont="1" applyBorder="1" applyAlignment="1">
      <alignment horizontal="center"/>
    </xf>
    <xf numFmtId="181" fontId="6" fillId="0" borderId="11" xfId="0" applyNumberFormat="1" applyFont="1" applyBorder="1" applyAlignment="1">
      <alignment horizontal="center"/>
    </xf>
    <xf numFmtId="2" fontId="54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54" fillId="0" borderId="24" xfId="0" applyNumberFormat="1" applyFont="1" applyBorder="1" applyAlignment="1">
      <alignment horizontal="center"/>
    </xf>
    <xf numFmtId="2" fontId="54" fillId="0" borderId="0" xfId="0" applyNumberFormat="1" applyFont="1" applyBorder="1" applyAlignment="1">
      <alignment horizontal="center"/>
    </xf>
    <xf numFmtId="2" fontId="54" fillId="0" borderId="11" xfId="0" applyNumberFormat="1" applyFont="1" applyBorder="1" applyAlignment="1">
      <alignment horizontal="center"/>
    </xf>
    <xf numFmtId="2" fontId="54" fillId="0" borderId="25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81" fontId="0" fillId="0" borderId="26" xfId="0" applyNumberFormat="1" applyFont="1" applyBorder="1" applyAlignment="1">
      <alignment horizontal="center"/>
    </xf>
    <xf numFmtId="2" fontId="54" fillId="0" borderId="10" xfId="0" applyNumberFormat="1" applyFont="1" applyBorder="1" applyAlignment="1">
      <alignment horizontal="center"/>
    </xf>
    <xf numFmtId="2" fontId="54" fillId="0" borderId="27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54" fillId="0" borderId="14" xfId="0" applyNumberFormat="1" applyFont="1" applyBorder="1" applyAlignment="1">
      <alignment horizontal="center"/>
    </xf>
    <xf numFmtId="178" fontId="0" fillId="0" borderId="28" xfId="0" applyNumberFormat="1" applyFont="1" applyBorder="1" applyAlignment="1">
      <alignment horizontal="left"/>
    </xf>
    <xf numFmtId="178" fontId="0" fillId="0" borderId="29" xfId="0" applyNumberFormat="1" applyFont="1" applyBorder="1" applyAlignment="1">
      <alignment horizontal="left"/>
    </xf>
    <xf numFmtId="181" fontId="0" fillId="0" borderId="30" xfId="0" applyNumberFormat="1" applyFont="1" applyBorder="1" applyAlignment="1">
      <alignment horizontal="center"/>
    </xf>
    <xf numFmtId="181" fontId="0" fillId="0" borderId="31" xfId="0" applyNumberFormat="1" applyFont="1" applyBorder="1" applyAlignment="1">
      <alignment horizontal="center"/>
    </xf>
    <xf numFmtId="2" fontId="55" fillId="0" borderId="10" xfId="0" applyNumberFormat="1" applyFont="1" applyBorder="1" applyAlignment="1">
      <alignment horizontal="center"/>
    </xf>
    <xf numFmtId="2" fontId="55" fillId="0" borderId="26" xfId="0" applyNumberFormat="1" applyFont="1" applyBorder="1" applyAlignment="1">
      <alignment horizontal="center"/>
    </xf>
    <xf numFmtId="2" fontId="55" fillId="0" borderId="11" xfId="0" applyNumberFormat="1" applyFont="1" applyBorder="1" applyAlignment="1">
      <alignment horizontal="center"/>
    </xf>
    <xf numFmtId="2" fontId="55" fillId="0" borderId="15" xfId="0" applyNumberFormat="1" applyFont="1" applyBorder="1" applyAlignment="1">
      <alignment horizontal="center"/>
    </xf>
    <xf numFmtId="2" fontId="55" fillId="0" borderId="21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55" fillId="0" borderId="14" xfId="0" applyNumberFormat="1" applyFont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8" xfId="0" applyFont="1" applyFill="1" applyBorder="1" applyAlignment="1">
      <alignment/>
    </xf>
    <xf numFmtId="0" fontId="6" fillId="34" borderId="34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178" fontId="6" fillId="35" borderId="12" xfId="0" applyNumberFormat="1" applyFont="1" applyFill="1" applyBorder="1" applyAlignment="1">
      <alignment horizontal="left"/>
    </xf>
    <xf numFmtId="181" fontId="6" fillId="35" borderId="35" xfId="0" applyNumberFormat="1" applyFont="1" applyFill="1" applyBorder="1" applyAlignment="1">
      <alignment horizontal="center"/>
    </xf>
    <xf numFmtId="2" fontId="6" fillId="35" borderId="27" xfId="0" applyNumberFormat="1" applyFont="1" applyFill="1" applyBorder="1" applyAlignment="1">
      <alignment horizontal="center"/>
    </xf>
    <xf numFmtId="2" fontId="54" fillId="35" borderId="17" xfId="0" applyNumberFormat="1" applyFont="1" applyFill="1" applyBorder="1" applyAlignment="1">
      <alignment horizontal="center"/>
    </xf>
    <xf numFmtId="178" fontId="6" fillId="35" borderId="13" xfId="0" applyNumberFormat="1" applyFont="1" applyFill="1" applyBorder="1" applyAlignment="1">
      <alignment horizontal="left"/>
    </xf>
    <xf numFmtId="181" fontId="6" fillId="35" borderId="13" xfId="0" applyNumberFormat="1" applyFont="1" applyFill="1" applyBorder="1" applyAlignment="1">
      <alignment horizontal="center"/>
    </xf>
    <xf numFmtId="2" fontId="6" fillId="35" borderId="12" xfId="0" applyNumberFormat="1" applyFont="1" applyFill="1" applyBorder="1" applyAlignment="1">
      <alignment horizontal="center"/>
    </xf>
    <xf numFmtId="2" fontId="54" fillId="35" borderId="11" xfId="0" applyNumberFormat="1" applyFont="1" applyFill="1" applyBorder="1" applyAlignment="1">
      <alignment horizontal="center"/>
    </xf>
    <xf numFmtId="178" fontId="6" fillId="35" borderId="17" xfId="0" applyNumberFormat="1" applyFont="1" applyFill="1" applyBorder="1" applyAlignment="1">
      <alignment horizontal="left"/>
    </xf>
    <xf numFmtId="0" fontId="6" fillId="35" borderId="13" xfId="0" applyFont="1" applyFill="1" applyBorder="1" applyAlignment="1">
      <alignment horizontal="center"/>
    </xf>
    <xf numFmtId="2" fontId="54" fillId="35" borderId="12" xfId="0" applyNumberFormat="1" applyFont="1" applyFill="1" applyBorder="1" applyAlignment="1">
      <alignment horizontal="center"/>
    </xf>
    <xf numFmtId="2" fontId="6" fillId="35" borderId="11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6" fillId="0" borderId="36" xfId="0" applyFont="1" applyBorder="1" applyAlignment="1">
      <alignment/>
    </xf>
    <xf numFmtId="0" fontId="6" fillId="35" borderId="12" xfId="0" applyFont="1" applyFill="1" applyBorder="1" applyAlignment="1">
      <alignment horizontal="center"/>
    </xf>
    <xf numFmtId="43" fontId="0" fillId="0" borderId="36" xfId="0" applyNumberFormat="1" applyBorder="1" applyAlignment="1">
      <alignment/>
    </xf>
    <xf numFmtId="43" fontId="0" fillId="0" borderId="37" xfId="0" applyNumberFormat="1" applyBorder="1" applyAlignment="1">
      <alignment/>
    </xf>
    <xf numFmtId="43" fontId="6" fillId="35" borderId="38" xfId="0" applyNumberFormat="1" applyFont="1" applyFill="1" applyBorder="1" applyAlignment="1">
      <alignment/>
    </xf>
    <xf numFmtId="43" fontId="6" fillId="35" borderId="39" xfId="0" applyNumberFormat="1" applyFont="1" applyFill="1" applyBorder="1" applyAlignment="1">
      <alignment/>
    </xf>
    <xf numFmtId="43" fontId="0" fillId="0" borderId="40" xfId="0" applyNumberFormat="1" applyBorder="1" applyAlignment="1">
      <alignment/>
    </xf>
    <xf numFmtId="43" fontId="0" fillId="0" borderId="41" xfId="0" applyNumberFormat="1" applyBorder="1" applyAlignment="1">
      <alignment/>
    </xf>
    <xf numFmtId="43" fontId="0" fillId="0" borderId="42" xfId="0" applyNumberFormat="1" applyBorder="1" applyAlignment="1">
      <alignment/>
    </xf>
    <xf numFmtId="43" fontId="0" fillId="0" borderId="43" xfId="0" applyNumberFormat="1" applyBorder="1" applyAlignment="1">
      <alignment/>
    </xf>
    <xf numFmtId="43" fontId="0" fillId="0" borderId="44" xfId="0" applyNumberFormat="1" applyBorder="1" applyAlignment="1">
      <alignment/>
    </xf>
    <xf numFmtId="43" fontId="6" fillId="35" borderId="38" xfId="0" applyNumberFormat="1" applyFont="1" applyFill="1" applyBorder="1" applyAlignment="1">
      <alignment horizontal="center"/>
    </xf>
    <xf numFmtId="43" fontId="6" fillId="35" borderId="45" xfId="0" applyNumberFormat="1" applyFont="1" applyFill="1" applyBorder="1" applyAlignment="1">
      <alignment horizontal="center"/>
    </xf>
    <xf numFmtId="43" fontId="6" fillId="35" borderId="39" xfId="0" applyNumberFormat="1" applyFont="1" applyFill="1" applyBorder="1" applyAlignment="1">
      <alignment horizontal="center"/>
    </xf>
    <xf numFmtId="181" fontId="0" fillId="0" borderId="4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55" fillId="0" borderId="47" xfId="0" applyNumberFormat="1" applyFont="1" applyBorder="1" applyAlignment="1">
      <alignment horizontal="center"/>
    </xf>
    <xf numFmtId="181" fontId="6" fillId="35" borderId="48" xfId="0" applyNumberFormat="1" applyFont="1" applyFill="1" applyBorder="1" applyAlignment="1">
      <alignment horizontal="center"/>
    </xf>
    <xf numFmtId="43" fontId="6" fillId="35" borderId="13" xfId="0" applyNumberFormat="1" applyFont="1" applyFill="1" applyBorder="1" applyAlignment="1">
      <alignment/>
    </xf>
    <xf numFmtId="43" fontId="6" fillId="35" borderId="22" xfId="0" applyNumberFormat="1" applyFont="1" applyFill="1" applyBorder="1" applyAlignment="1">
      <alignment/>
    </xf>
    <xf numFmtId="43" fontId="6" fillId="35" borderId="12" xfId="0" applyNumberFormat="1" applyFont="1" applyFill="1" applyBorder="1" applyAlignment="1">
      <alignment/>
    </xf>
    <xf numFmtId="43" fontId="6" fillId="36" borderId="22" xfId="0" applyNumberFormat="1" applyFont="1" applyFill="1" applyBorder="1" applyAlignment="1">
      <alignment/>
    </xf>
    <xf numFmtId="43" fontId="6" fillId="35" borderId="48" xfId="0" applyNumberFormat="1" applyFont="1" applyFill="1" applyBorder="1" applyAlignment="1">
      <alignment/>
    </xf>
    <xf numFmtId="43" fontId="6" fillId="37" borderId="38" xfId="0" applyNumberFormat="1" applyFont="1" applyFill="1" applyBorder="1" applyAlignment="1">
      <alignment/>
    </xf>
    <xf numFmtId="43" fontId="6" fillId="37" borderId="45" xfId="0" applyNumberFormat="1" applyFont="1" applyFill="1" applyBorder="1" applyAlignment="1">
      <alignment/>
    </xf>
    <xf numFmtId="43" fontId="6" fillId="37" borderId="39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185" fontId="0" fillId="0" borderId="23" xfId="0" applyNumberFormat="1" applyBorder="1" applyAlignment="1">
      <alignment/>
    </xf>
    <xf numFmtId="185" fontId="0" fillId="0" borderId="30" xfId="0" applyNumberFormat="1" applyBorder="1" applyAlignment="1">
      <alignment/>
    </xf>
    <xf numFmtId="188" fontId="0" fillId="0" borderId="36" xfId="0" applyNumberFormat="1" applyBorder="1" applyAlignment="1">
      <alignment/>
    </xf>
    <xf numFmtId="188" fontId="0" fillId="0" borderId="37" xfId="0" applyNumberFormat="1" applyBorder="1" applyAlignment="1">
      <alignment/>
    </xf>
    <xf numFmtId="4" fontId="6" fillId="0" borderId="36" xfId="0" applyNumberFormat="1" applyFont="1" applyBorder="1" applyAlignment="1">
      <alignment/>
    </xf>
    <xf numFmtId="185" fontId="6" fillId="33" borderId="12" xfId="0" applyNumberFormat="1" applyFont="1" applyFill="1" applyBorder="1" applyAlignment="1">
      <alignment/>
    </xf>
    <xf numFmtId="4" fontId="0" fillId="0" borderId="49" xfId="0" applyNumberFormat="1" applyBorder="1" applyAlignment="1">
      <alignment/>
    </xf>
    <xf numFmtId="4" fontId="0" fillId="0" borderId="50" xfId="0" applyNumberFormat="1" applyBorder="1" applyAlignment="1">
      <alignment/>
    </xf>
    <xf numFmtId="0" fontId="0" fillId="0" borderId="51" xfId="0" applyBorder="1" applyAlignment="1">
      <alignment/>
    </xf>
    <xf numFmtId="185" fontId="6" fillId="33" borderId="13" xfId="0" applyNumberFormat="1" applyFont="1" applyFill="1" applyBorder="1" applyAlignment="1">
      <alignment/>
    </xf>
    <xf numFmtId="4" fontId="0" fillId="0" borderId="23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18" xfId="0" applyBorder="1" applyAlignment="1">
      <alignment/>
    </xf>
    <xf numFmtId="4" fontId="0" fillId="0" borderId="32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46" xfId="0" applyNumberFormat="1" applyBorder="1" applyAlignment="1">
      <alignment/>
    </xf>
    <xf numFmtId="185" fontId="0" fillId="0" borderId="29" xfId="0" applyNumberFormat="1" applyBorder="1" applyAlignment="1">
      <alignment/>
    </xf>
    <xf numFmtId="4" fontId="0" fillId="0" borderId="52" xfId="0" applyNumberFormat="1" applyBorder="1" applyAlignment="1">
      <alignment/>
    </xf>
    <xf numFmtId="4" fontId="0" fillId="0" borderId="14" xfId="0" applyNumberFormat="1" applyBorder="1" applyAlignment="1">
      <alignment/>
    </xf>
    <xf numFmtId="185" fontId="0" fillId="0" borderId="13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29" xfId="0" applyBorder="1" applyAlignment="1">
      <alignment/>
    </xf>
    <xf numFmtId="4" fontId="0" fillId="0" borderId="53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26" xfId="0" applyNumberFormat="1" applyBorder="1" applyAlignment="1">
      <alignment/>
    </xf>
    <xf numFmtId="185" fontId="0" fillId="0" borderId="20" xfId="0" applyNumberFormat="1" applyBorder="1" applyAlignment="1">
      <alignment/>
    </xf>
    <xf numFmtId="4" fontId="0" fillId="0" borderId="54" xfId="0" applyNumberFormat="1" applyBorder="1" applyAlignment="1">
      <alignment/>
    </xf>
    <xf numFmtId="4" fontId="0" fillId="0" borderId="13" xfId="0" applyNumberFormat="1" applyBorder="1" applyAlignment="1">
      <alignment/>
    </xf>
    <xf numFmtId="181" fontId="6" fillId="33" borderId="11" xfId="0" applyNumberFormat="1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/>
    </xf>
    <xf numFmtId="2" fontId="54" fillId="33" borderId="11" xfId="0" applyNumberFormat="1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178" fontId="6" fillId="33" borderId="13" xfId="0" applyNumberFormat="1" applyFont="1" applyFill="1" applyBorder="1" applyAlignment="1">
      <alignment horizontal="center"/>
    </xf>
    <xf numFmtId="181" fontId="6" fillId="33" borderId="13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2" fontId="54" fillId="33" borderId="22" xfId="0" applyNumberFormat="1" applyFont="1" applyFill="1" applyBorder="1" applyAlignment="1">
      <alignment horizontal="center"/>
    </xf>
    <xf numFmtId="181" fontId="6" fillId="33" borderId="12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/>
    </xf>
    <xf numFmtId="2" fontId="54" fillId="33" borderId="12" xfId="0" applyNumberFormat="1" applyFont="1" applyFill="1" applyBorder="1" applyAlignment="1">
      <alignment horizontal="center"/>
    </xf>
    <xf numFmtId="185" fontId="6" fillId="33" borderId="55" xfId="0" applyNumberFormat="1" applyFont="1" applyFill="1" applyBorder="1" applyAlignment="1">
      <alignment/>
    </xf>
    <xf numFmtId="4" fontId="6" fillId="33" borderId="55" xfId="0" applyNumberFormat="1" applyFont="1" applyFill="1" applyBorder="1" applyAlignment="1">
      <alignment/>
    </xf>
    <xf numFmtId="178" fontId="6" fillId="33" borderId="17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0" fillId="0" borderId="19" xfId="0" applyBorder="1" applyAlignment="1">
      <alignment/>
    </xf>
    <xf numFmtId="43" fontId="0" fillId="0" borderId="52" xfId="0" applyNumberFormat="1" applyBorder="1" applyAlignment="1">
      <alignment/>
    </xf>
    <xf numFmtId="43" fontId="6" fillId="35" borderId="54" xfId="0" applyNumberFormat="1" applyFont="1" applyFill="1" applyBorder="1" applyAlignment="1">
      <alignment/>
    </xf>
    <xf numFmtId="43" fontId="0" fillId="0" borderId="56" xfId="0" applyNumberFormat="1" applyBorder="1" applyAlignment="1">
      <alignment/>
    </xf>
    <xf numFmtId="43" fontId="0" fillId="0" borderId="57" xfId="0" applyNumberFormat="1" applyBorder="1" applyAlignment="1">
      <alignment/>
    </xf>
    <xf numFmtId="43" fontId="0" fillId="0" borderId="58" xfId="0" applyNumberFormat="1" applyBorder="1" applyAlignment="1">
      <alignment/>
    </xf>
    <xf numFmtId="43" fontId="6" fillId="0" borderId="0" xfId="0" applyNumberFormat="1" applyFont="1" applyAlignment="1">
      <alignment/>
    </xf>
    <xf numFmtId="185" fontId="6" fillId="33" borderId="14" xfId="0" applyNumberFormat="1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0" fontId="6" fillId="36" borderId="36" xfId="0" applyFont="1" applyFill="1" applyBorder="1" applyAlignment="1">
      <alignment/>
    </xf>
    <xf numFmtId="43" fontId="6" fillId="36" borderId="36" xfId="0" applyNumberFormat="1" applyFont="1" applyFill="1" applyBorder="1" applyAlignment="1">
      <alignment/>
    </xf>
    <xf numFmtId="43" fontId="6" fillId="36" borderId="12" xfId="0" applyNumberFormat="1" applyFont="1" applyFill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6" fillId="36" borderId="0" xfId="0" applyFont="1" applyFill="1" applyAlignment="1">
      <alignment/>
    </xf>
    <xf numFmtId="4" fontId="2" fillId="36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43" fontId="6" fillId="35" borderId="11" xfId="0" applyNumberFormat="1" applyFont="1" applyFill="1" applyBorder="1" applyAlignment="1">
      <alignment/>
    </xf>
    <xf numFmtId="43" fontId="0" fillId="0" borderId="59" xfId="0" applyNumberFormat="1" applyBorder="1" applyAlignment="1">
      <alignment/>
    </xf>
    <xf numFmtId="43" fontId="0" fillId="0" borderId="60" xfId="0" applyNumberFormat="1" applyBorder="1" applyAlignment="1">
      <alignment/>
    </xf>
    <xf numFmtId="43" fontId="0" fillId="0" borderId="61" xfId="0" applyNumberFormat="1" applyBorder="1" applyAlignment="1">
      <alignment/>
    </xf>
    <xf numFmtId="43" fontId="0" fillId="0" borderId="62" xfId="0" applyNumberFormat="1" applyBorder="1" applyAlignment="1">
      <alignment/>
    </xf>
    <xf numFmtId="43" fontId="0" fillId="0" borderId="63" xfId="0" applyNumberFormat="1" applyBorder="1" applyAlignment="1">
      <alignment/>
    </xf>
    <xf numFmtId="43" fontId="0" fillId="0" borderId="64" xfId="0" applyNumberFormat="1" applyBorder="1" applyAlignment="1">
      <alignment/>
    </xf>
    <xf numFmtId="43" fontId="0" fillId="0" borderId="51" xfId="0" applyNumberFormat="1" applyBorder="1" applyAlignment="1">
      <alignment/>
    </xf>
    <xf numFmtId="43" fontId="0" fillId="0" borderId="65" xfId="0" applyNumberFormat="1" applyBorder="1" applyAlignment="1">
      <alignment/>
    </xf>
    <xf numFmtId="43" fontId="0" fillId="0" borderId="66" xfId="0" applyNumberFormat="1" applyBorder="1" applyAlignment="1">
      <alignment/>
    </xf>
    <xf numFmtId="43" fontId="0" fillId="0" borderId="38" xfId="0" applyNumberFormat="1" applyBorder="1" applyAlignment="1">
      <alignment/>
    </xf>
    <xf numFmtId="43" fontId="0" fillId="0" borderId="45" xfId="0" applyNumberFormat="1" applyBorder="1" applyAlignment="1">
      <alignment/>
    </xf>
    <xf numFmtId="43" fontId="0" fillId="0" borderId="39" xfId="0" applyNumberFormat="1" applyBorder="1" applyAlignment="1">
      <alignment/>
    </xf>
    <xf numFmtId="43" fontId="0" fillId="0" borderId="12" xfId="0" applyNumberFormat="1" applyBorder="1" applyAlignment="1">
      <alignment/>
    </xf>
    <xf numFmtId="0" fontId="6" fillId="8" borderId="67" xfId="0" applyFont="1" applyFill="1" applyBorder="1" applyAlignment="1">
      <alignment horizontal="center"/>
    </xf>
    <xf numFmtId="0" fontId="6" fillId="8" borderId="68" xfId="0" applyFont="1" applyFill="1" applyBorder="1" applyAlignment="1">
      <alignment horizontal="center"/>
    </xf>
    <xf numFmtId="0" fontId="6" fillId="8" borderId="69" xfId="0" applyFont="1" applyFill="1" applyBorder="1" applyAlignment="1">
      <alignment horizontal="center"/>
    </xf>
    <xf numFmtId="0" fontId="56" fillId="34" borderId="67" xfId="0" applyFont="1" applyFill="1" applyBorder="1" applyAlignment="1">
      <alignment horizontal="center"/>
    </xf>
    <xf numFmtId="0" fontId="56" fillId="34" borderId="68" xfId="0" applyFont="1" applyFill="1" applyBorder="1" applyAlignment="1">
      <alignment horizontal="center"/>
    </xf>
    <xf numFmtId="0" fontId="56" fillId="34" borderId="69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78" fontId="6" fillId="0" borderId="13" xfId="0" applyNumberFormat="1" applyFont="1" applyBorder="1" applyAlignment="1">
      <alignment horizontal="center"/>
    </xf>
    <xf numFmtId="178" fontId="6" fillId="0" borderId="11" xfId="0" applyNumberFormat="1" applyFont="1" applyBorder="1" applyAlignment="1">
      <alignment horizontal="center"/>
    </xf>
    <xf numFmtId="178" fontId="6" fillId="0" borderId="22" xfId="0" applyNumberFormat="1" applyFont="1" applyBorder="1" applyAlignment="1">
      <alignment horizontal="center"/>
    </xf>
    <xf numFmtId="178" fontId="6" fillId="0" borderId="55" xfId="0" applyNumberFormat="1" applyFont="1" applyFill="1" applyBorder="1" applyAlignment="1">
      <alignment horizontal="center"/>
    </xf>
    <xf numFmtId="178" fontId="6" fillId="0" borderId="27" xfId="0" applyNumberFormat="1" applyFont="1" applyFill="1" applyBorder="1" applyAlignment="1">
      <alignment horizontal="center"/>
    </xf>
    <xf numFmtId="178" fontId="6" fillId="0" borderId="33" xfId="0" applyNumberFormat="1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0" fontId="0" fillId="2" borderId="62" xfId="0" applyFont="1" applyFill="1" applyBorder="1" applyAlignment="1">
      <alignment horizontal="center"/>
    </xf>
    <xf numFmtId="0" fontId="0" fillId="2" borderId="64" xfId="0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10" fillId="35" borderId="38" xfId="0" applyNumberFormat="1" applyFont="1" applyFill="1" applyBorder="1" applyAlignment="1">
      <alignment horizontal="center"/>
    </xf>
    <xf numFmtId="49" fontId="10" fillId="35" borderId="45" xfId="0" applyNumberFormat="1" applyFont="1" applyFill="1" applyBorder="1" applyAlignment="1">
      <alignment horizontal="center"/>
    </xf>
    <xf numFmtId="49" fontId="10" fillId="35" borderId="39" xfId="0" applyNumberFormat="1" applyFont="1" applyFill="1" applyBorder="1" applyAlignment="1">
      <alignment horizontal="center"/>
    </xf>
    <xf numFmtId="4" fontId="6" fillId="2" borderId="38" xfId="0" applyNumberFormat="1" applyFont="1" applyFill="1" applyBorder="1" applyAlignment="1">
      <alignment horizontal="center"/>
    </xf>
    <xf numFmtId="0" fontId="54" fillId="2" borderId="45" xfId="0" applyFont="1" applyFill="1" applyBorder="1" applyAlignment="1">
      <alignment horizontal="center"/>
    </xf>
    <xf numFmtId="0" fontId="54" fillId="2" borderId="39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54" fillId="0" borderId="62" xfId="0" applyFont="1" applyFill="1" applyBorder="1" applyAlignment="1">
      <alignment horizontal="center"/>
    </xf>
    <xf numFmtId="0" fontId="54" fillId="0" borderId="64" xfId="0" applyFont="1" applyFill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2" fontId="8" fillId="0" borderId="53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6" fillId="33" borderId="48" xfId="0" applyNumberFormat="1" applyFont="1" applyFill="1" applyBorder="1" applyAlignment="1">
      <alignment horizontal="center"/>
    </xf>
    <xf numFmtId="2" fontId="6" fillId="33" borderId="54" xfId="0" applyNumberFormat="1" applyFont="1" applyFill="1" applyBorder="1" applyAlignment="1">
      <alignment horizontal="center"/>
    </xf>
    <xf numFmtId="2" fontId="9" fillId="36" borderId="13" xfId="0" applyNumberFormat="1" applyFont="1" applyFill="1" applyBorder="1" applyAlignment="1">
      <alignment horizontal="center"/>
    </xf>
    <xf numFmtId="2" fontId="9" fillId="36" borderId="22" xfId="0" applyNumberFormat="1" applyFont="1" applyFill="1" applyBorder="1" applyAlignment="1">
      <alignment horizontal="center"/>
    </xf>
    <xf numFmtId="178" fontId="57" fillId="0" borderId="15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2" fontId="8" fillId="0" borderId="75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8" fontId="13" fillId="34" borderId="55" xfId="0" applyNumberFormat="1" applyFont="1" applyFill="1" applyBorder="1" applyAlignment="1">
      <alignment horizontal="center"/>
    </xf>
    <xf numFmtId="178" fontId="13" fillId="34" borderId="27" xfId="0" applyNumberFormat="1" applyFont="1" applyFill="1" applyBorder="1" applyAlignment="1">
      <alignment horizontal="center"/>
    </xf>
    <xf numFmtId="178" fontId="13" fillId="34" borderId="33" xfId="0" applyNumberFormat="1" applyFont="1" applyFill="1" applyBorder="1" applyAlignment="1">
      <alignment horizontal="center"/>
    </xf>
    <xf numFmtId="0" fontId="14" fillId="34" borderId="38" xfId="0" applyFont="1" applyFill="1" applyBorder="1" applyAlignment="1">
      <alignment horizontal="center"/>
    </xf>
    <xf numFmtId="0" fontId="7" fillId="34" borderId="45" xfId="0" applyFont="1" applyFill="1" applyBorder="1" applyAlignment="1">
      <alignment horizontal="center"/>
    </xf>
    <xf numFmtId="0" fontId="7" fillId="34" borderId="39" xfId="0" applyFont="1" applyFill="1" applyBorder="1" applyAlignment="1">
      <alignment horizontal="center"/>
    </xf>
    <xf numFmtId="0" fontId="6" fillId="6" borderId="60" xfId="0" applyFont="1" applyFill="1" applyBorder="1" applyAlignment="1">
      <alignment horizontal="center"/>
    </xf>
    <xf numFmtId="0" fontId="54" fillId="6" borderId="62" xfId="0" applyFont="1" applyFill="1" applyBorder="1" applyAlignment="1">
      <alignment horizontal="center"/>
    </xf>
    <xf numFmtId="0" fontId="54" fillId="6" borderId="64" xfId="0" applyFont="1" applyFill="1" applyBorder="1" applyAlignment="1">
      <alignment horizontal="center"/>
    </xf>
    <xf numFmtId="0" fontId="0" fillId="38" borderId="29" xfId="0" applyFont="1" applyFill="1" applyBorder="1" applyAlignment="1">
      <alignment horizontal="left"/>
    </xf>
    <xf numFmtId="0" fontId="0" fillId="38" borderId="0" xfId="0" applyFont="1" applyFill="1" applyBorder="1" applyAlignment="1">
      <alignment horizontal="left"/>
    </xf>
    <xf numFmtId="0" fontId="0" fillId="38" borderId="34" xfId="0" applyFont="1" applyFill="1" applyBorder="1" applyAlignment="1">
      <alignment horizontal="left"/>
    </xf>
    <xf numFmtId="178" fontId="12" fillId="0" borderId="0" xfId="0" applyNumberFormat="1" applyFont="1" applyBorder="1" applyAlignment="1">
      <alignment horizontal="center"/>
    </xf>
    <xf numFmtId="0" fontId="0" fillId="0" borderId="55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178" fontId="6" fillId="0" borderId="27" xfId="0" applyNumberFormat="1" applyFont="1" applyBorder="1" applyAlignment="1">
      <alignment horizontal="center"/>
    </xf>
    <xf numFmtId="2" fontId="0" fillId="0" borderId="72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34" borderId="15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0" fontId="57" fillId="10" borderId="30" xfId="0" applyFont="1" applyFill="1" applyBorder="1" applyAlignment="1">
      <alignment horizontal="left"/>
    </xf>
    <xf numFmtId="0" fontId="57" fillId="10" borderId="10" xfId="0" applyFont="1" applyFill="1" applyBorder="1" applyAlignment="1">
      <alignment horizontal="left"/>
    </xf>
    <xf numFmtId="0" fontId="57" fillId="10" borderId="76" xfId="0" applyFont="1" applyFill="1" applyBorder="1" applyAlignment="1">
      <alignment horizontal="left"/>
    </xf>
    <xf numFmtId="2" fontId="6" fillId="0" borderId="13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178" fontId="6" fillId="0" borderId="53" xfId="0" applyNumberFormat="1" applyFont="1" applyBorder="1" applyAlignment="1">
      <alignment horizontal="center"/>
    </xf>
    <xf numFmtId="178" fontId="6" fillId="0" borderId="15" xfId="0" applyNumberFormat="1" applyFont="1" applyBorder="1" applyAlignment="1">
      <alignment horizontal="center"/>
    </xf>
    <xf numFmtId="178" fontId="6" fillId="0" borderId="25" xfId="0" applyNumberFormat="1" applyFont="1" applyBorder="1" applyAlignment="1">
      <alignment horizontal="center"/>
    </xf>
    <xf numFmtId="178" fontId="6" fillId="36" borderId="55" xfId="0" applyNumberFormat="1" applyFont="1" applyFill="1" applyBorder="1" applyAlignment="1">
      <alignment horizontal="center"/>
    </xf>
    <xf numFmtId="178" fontId="6" fillId="36" borderId="27" xfId="0" applyNumberFormat="1" applyFont="1" applyFill="1" applyBorder="1" applyAlignment="1">
      <alignment horizontal="center"/>
    </xf>
    <xf numFmtId="178" fontId="6" fillId="36" borderId="33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6" fillId="0" borderId="5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54" fillId="6" borderId="43" xfId="0" applyFont="1" applyFill="1" applyBorder="1" applyAlignment="1">
      <alignment horizontal="center"/>
    </xf>
    <xf numFmtId="0" fontId="54" fillId="6" borderId="59" xfId="0" applyFont="1" applyFill="1" applyBorder="1" applyAlignment="1">
      <alignment horizontal="center"/>
    </xf>
    <xf numFmtId="0" fontId="54" fillId="6" borderId="44" xfId="0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1" xfId="0" applyFont="1" applyFill="1" applyBorder="1" applyAlignment="1">
      <alignment horizontal="center"/>
    </xf>
    <xf numFmtId="0" fontId="10" fillId="10" borderId="22" xfId="0" applyFont="1" applyFill="1" applyBorder="1" applyAlignment="1">
      <alignment horizontal="center"/>
    </xf>
    <xf numFmtId="2" fontId="0" fillId="35" borderId="27" xfId="0" applyNumberFormat="1" applyFont="1" applyFill="1" applyBorder="1" applyAlignment="1">
      <alignment horizontal="center"/>
    </xf>
    <xf numFmtId="2" fontId="0" fillId="35" borderId="33" xfId="0" applyNumberFormat="1" applyFont="1" applyFill="1" applyBorder="1" applyAlignment="1">
      <alignment horizontal="center"/>
    </xf>
    <xf numFmtId="2" fontId="9" fillId="35" borderId="55" xfId="0" applyNumberFormat="1" applyFont="1" applyFill="1" applyBorder="1" applyAlignment="1">
      <alignment horizontal="center"/>
    </xf>
    <xf numFmtId="2" fontId="9" fillId="35" borderId="33" xfId="0" applyNumberFormat="1" applyFont="1" applyFill="1" applyBorder="1" applyAlignment="1">
      <alignment horizontal="center"/>
    </xf>
    <xf numFmtId="2" fontId="9" fillId="39" borderId="11" xfId="0" applyNumberFormat="1" applyFont="1" applyFill="1" applyBorder="1" applyAlignment="1">
      <alignment horizontal="center"/>
    </xf>
    <xf numFmtId="2" fontId="9" fillId="39" borderId="22" xfId="0" applyNumberFormat="1" applyFont="1" applyFill="1" applyBorder="1" applyAlignment="1">
      <alignment horizontal="center"/>
    </xf>
    <xf numFmtId="2" fontId="6" fillId="35" borderId="13" xfId="0" applyNumberFormat="1" applyFont="1" applyFill="1" applyBorder="1" applyAlignment="1">
      <alignment horizontal="center"/>
    </xf>
    <xf numFmtId="2" fontId="6" fillId="35" borderId="22" xfId="0" applyNumberFormat="1" applyFont="1" applyFill="1" applyBorder="1" applyAlignment="1">
      <alignment horizontal="center"/>
    </xf>
    <xf numFmtId="2" fontId="9" fillId="35" borderId="11" xfId="0" applyNumberFormat="1" applyFont="1" applyFill="1" applyBorder="1" applyAlignment="1">
      <alignment horizontal="center"/>
    </xf>
    <xf numFmtId="2" fontId="9" fillId="35" borderId="22" xfId="0" applyNumberFormat="1" applyFont="1" applyFill="1" applyBorder="1" applyAlignment="1">
      <alignment horizontal="center"/>
    </xf>
    <xf numFmtId="2" fontId="58" fillId="0" borderId="56" xfId="0" applyNumberFormat="1" applyFont="1" applyBorder="1" applyAlignment="1">
      <alignment horizontal="center"/>
    </xf>
    <xf numFmtId="2" fontId="58" fillId="0" borderId="42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10" fillId="10" borderId="13" xfId="0" applyNumberFormat="1" applyFont="1" applyFill="1" applyBorder="1" applyAlignment="1">
      <alignment horizontal="center"/>
    </xf>
    <xf numFmtId="49" fontId="10" fillId="10" borderId="11" xfId="0" applyNumberFormat="1" applyFont="1" applyFill="1" applyBorder="1" applyAlignment="1">
      <alignment horizontal="center"/>
    </xf>
    <xf numFmtId="49" fontId="10" fillId="10" borderId="22" xfId="0" applyNumberFormat="1" applyFont="1" applyFill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2" fontId="58" fillId="0" borderId="58" xfId="0" applyNumberFormat="1" applyFont="1" applyBorder="1" applyAlignment="1">
      <alignment horizontal="center"/>
    </xf>
    <xf numFmtId="2" fontId="58" fillId="0" borderId="44" xfId="0" applyNumberFormat="1" applyFont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2" fontId="8" fillId="0" borderId="77" xfId="0" applyNumberFormat="1" applyFont="1" applyBorder="1" applyAlignment="1">
      <alignment horizontal="center"/>
    </xf>
    <xf numFmtId="2" fontId="8" fillId="0" borderId="74" xfId="0" applyNumberFormat="1" applyFont="1" applyBorder="1" applyAlignment="1">
      <alignment horizontal="center"/>
    </xf>
    <xf numFmtId="0" fontId="10" fillId="39" borderId="13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8" borderId="13" xfId="0" applyFont="1" applyFill="1" applyBorder="1" applyAlignment="1">
      <alignment horizontal="center"/>
    </xf>
    <xf numFmtId="0" fontId="6" fillId="8" borderId="22" xfId="0" applyFont="1" applyFill="1" applyBorder="1" applyAlignment="1">
      <alignment horizontal="center"/>
    </xf>
    <xf numFmtId="2" fontId="6" fillId="35" borderId="11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54" fillId="40" borderId="13" xfId="0" applyFont="1" applyFill="1" applyBorder="1" applyAlignment="1">
      <alignment horizontal="center"/>
    </xf>
    <xf numFmtId="0" fontId="54" fillId="40" borderId="11" xfId="0" applyFont="1" applyFill="1" applyBorder="1" applyAlignment="1">
      <alignment horizontal="center"/>
    </xf>
    <xf numFmtId="0" fontId="54" fillId="40" borderId="22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2" xfId="0" applyFont="1" applyFill="1" applyBorder="1" applyAlignment="1">
      <alignment horizontal="center"/>
    </xf>
    <xf numFmtId="2" fontId="58" fillId="0" borderId="63" xfId="0" applyNumberFormat="1" applyFont="1" applyBorder="1" applyAlignment="1">
      <alignment horizontal="center"/>
    </xf>
    <xf numFmtId="2" fontId="58" fillId="0" borderId="64" xfId="0" applyNumberFormat="1" applyFont="1" applyBorder="1" applyAlignment="1">
      <alignment horizontal="center"/>
    </xf>
    <xf numFmtId="2" fontId="58" fillId="0" borderId="21" xfId="0" applyNumberFormat="1" applyFont="1" applyBorder="1" applyAlignment="1">
      <alignment horizontal="center"/>
    </xf>
    <xf numFmtId="2" fontId="58" fillId="0" borderId="71" xfId="0" applyNumberFormat="1" applyFont="1" applyBorder="1" applyAlignment="1">
      <alignment horizontal="center"/>
    </xf>
    <xf numFmtId="2" fontId="0" fillId="0" borderId="77" xfId="0" applyNumberFormat="1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2" fontId="58" fillId="0" borderId="53" xfId="0" applyNumberFormat="1" applyFont="1" applyBorder="1" applyAlignment="1">
      <alignment horizontal="center"/>
    </xf>
    <xf numFmtId="2" fontId="58" fillId="0" borderId="2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9" fillId="35" borderId="13" xfId="0" applyNumberFormat="1" applyFont="1" applyFill="1" applyBorder="1" applyAlignment="1">
      <alignment horizontal="center"/>
    </xf>
    <xf numFmtId="2" fontId="58" fillId="0" borderId="15" xfId="0" applyNumberFormat="1" applyFont="1" applyBorder="1" applyAlignment="1">
      <alignment horizontal="center"/>
    </xf>
    <xf numFmtId="0" fontId="57" fillId="10" borderId="31" xfId="0" applyFont="1" applyFill="1" applyBorder="1" applyAlignment="1">
      <alignment horizontal="left"/>
    </xf>
    <xf numFmtId="0" fontId="57" fillId="10" borderId="26" xfId="0" applyFont="1" applyFill="1" applyBorder="1" applyAlignment="1">
      <alignment horizontal="left"/>
    </xf>
    <xf numFmtId="0" fontId="57" fillId="10" borderId="75" xfId="0" applyFont="1" applyFill="1" applyBorder="1" applyAlignment="1">
      <alignment horizontal="left"/>
    </xf>
    <xf numFmtId="0" fontId="57" fillId="33" borderId="13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57" fillId="33" borderId="22" xfId="0" applyFont="1" applyFill="1" applyBorder="1" applyAlignment="1">
      <alignment horizontal="center"/>
    </xf>
    <xf numFmtId="0" fontId="6" fillId="41" borderId="13" xfId="0" applyFont="1" applyFill="1" applyBorder="1" applyAlignment="1">
      <alignment horizontal="center"/>
    </xf>
    <xf numFmtId="0" fontId="6" fillId="41" borderId="11" xfId="0" applyFont="1" applyFill="1" applyBorder="1" applyAlignment="1">
      <alignment horizontal="center"/>
    </xf>
    <xf numFmtId="0" fontId="6" fillId="41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54" fillId="40" borderId="53" xfId="0" applyFont="1" applyFill="1" applyBorder="1" applyAlignment="1">
      <alignment horizontal="center"/>
    </xf>
    <xf numFmtId="0" fontId="54" fillId="40" borderId="15" xfId="0" applyFont="1" applyFill="1" applyBorder="1" applyAlignment="1">
      <alignment horizontal="center"/>
    </xf>
    <xf numFmtId="0" fontId="54" fillId="40" borderId="25" xfId="0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42" borderId="37" xfId="0" applyFont="1" applyFill="1" applyBorder="1" applyAlignment="1">
      <alignment horizontal="center"/>
    </xf>
    <xf numFmtId="0" fontId="6" fillId="42" borderId="73" xfId="0" applyFont="1" applyFill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57" fillId="34" borderId="67" xfId="0" applyFont="1" applyFill="1" applyBorder="1" applyAlignment="1">
      <alignment horizontal="center"/>
    </xf>
    <xf numFmtId="0" fontId="57" fillId="34" borderId="68" xfId="0" applyFont="1" applyFill="1" applyBorder="1" applyAlignment="1">
      <alignment horizontal="center"/>
    </xf>
    <xf numFmtId="0" fontId="57" fillId="34" borderId="69" xfId="0" applyFont="1" applyFill="1" applyBorder="1" applyAlignment="1">
      <alignment horizontal="center"/>
    </xf>
    <xf numFmtId="0" fontId="14" fillId="41" borderId="29" xfId="0" applyFont="1" applyFill="1" applyBorder="1" applyAlignment="1">
      <alignment horizontal="center"/>
    </xf>
    <xf numFmtId="0" fontId="14" fillId="41" borderId="0" xfId="0" applyFont="1" applyFill="1" applyBorder="1" applyAlignment="1">
      <alignment horizontal="center"/>
    </xf>
    <xf numFmtId="0" fontId="14" fillId="41" borderId="65" xfId="0" applyFont="1" applyFill="1" applyBorder="1" applyAlignment="1">
      <alignment horizontal="center"/>
    </xf>
    <xf numFmtId="2" fontId="9" fillId="36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2" fontId="6" fillId="33" borderId="22" xfId="0" applyNumberFormat="1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2" fontId="8" fillId="0" borderId="80" xfId="0" applyNumberFormat="1" applyFont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2" fontId="0" fillId="33" borderId="22" xfId="0" applyNumberFormat="1" applyFont="1" applyFill="1" applyBorder="1" applyAlignment="1">
      <alignment horizontal="center"/>
    </xf>
    <xf numFmtId="178" fontId="6" fillId="36" borderId="13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48" xfId="0" applyBorder="1" applyAlignment="1">
      <alignment/>
    </xf>
    <xf numFmtId="2" fontId="58" fillId="0" borderId="52" xfId="0" applyNumberFormat="1" applyFont="1" applyBorder="1" applyAlignment="1">
      <alignment horizontal="center"/>
    </xf>
    <xf numFmtId="0" fontId="6" fillId="35" borderId="38" xfId="0" applyFont="1" applyFill="1" applyBorder="1" applyAlignment="1">
      <alignment horizontal="center"/>
    </xf>
    <xf numFmtId="0" fontId="6" fillId="35" borderId="39" xfId="0" applyFont="1" applyFill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58" fillId="0" borderId="57" xfId="0" applyNumberFormat="1" applyFont="1" applyBorder="1" applyAlignment="1">
      <alignment horizontal="center"/>
    </xf>
    <xf numFmtId="2" fontId="0" fillId="0" borderId="81" xfId="0" applyNumberFormat="1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2" fontId="58" fillId="0" borderId="82" xfId="0" applyNumberFormat="1" applyFont="1" applyBorder="1" applyAlignment="1">
      <alignment horizontal="center"/>
    </xf>
    <xf numFmtId="2" fontId="58" fillId="0" borderId="50" xfId="0" applyNumberFormat="1" applyFont="1" applyBorder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2" fontId="0" fillId="35" borderId="22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14</xdr:row>
      <xdr:rowOff>161925</xdr:rowOff>
    </xdr:from>
    <xdr:to>
      <xdr:col>6</xdr:col>
      <xdr:colOff>409575</xdr:colOff>
      <xdr:row>18</xdr:row>
      <xdr:rowOff>76200</xdr:rowOff>
    </xdr:to>
    <xdr:sp>
      <xdr:nvSpPr>
        <xdr:cNvPr id="1" name="Seta para baixo 2"/>
        <xdr:cNvSpPr>
          <a:spLocks/>
        </xdr:cNvSpPr>
      </xdr:nvSpPr>
      <xdr:spPr>
        <a:xfrm rot="1591918">
          <a:off x="5695950" y="2600325"/>
          <a:ext cx="180975" cy="600075"/>
        </a:xfrm>
        <a:prstGeom prst="downArrow">
          <a:avLst>
            <a:gd name="adj" fmla="val 34634"/>
          </a:avLst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65</xdr:row>
      <xdr:rowOff>19050</xdr:rowOff>
    </xdr:from>
    <xdr:to>
      <xdr:col>5</xdr:col>
      <xdr:colOff>457200</xdr:colOff>
      <xdr:row>66</xdr:row>
      <xdr:rowOff>57150</xdr:rowOff>
    </xdr:to>
    <xdr:sp>
      <xdr:nvSpPr>
        <xdr:cNvPr id="2" name="Seta para baixo 4"/>
        <xdr:cNvSpPr>
          <a:spLocks/>
        </xdr:cNvSpPr>
      </xdr:nvSpPr>
      <xdr:spPr>
        <a:xfrm rot="8076662">
          <a:off x="4533900" y="11249025"/>
          <a:ext cx="619125" cy="209550"/>
        </a:xfrm>
        <a:prstGeom prst="downArrow">
          <a:avLst>
            <a:gd name="adj" fmla="val 33097"/>
          </a:avLst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14</xdr:row>
      <xdr:rowOff>161925</xdr:rowOff>
    </xdr:from>
    <xdr:to>
      <xdr:col>6</xdr:col>
      <xdr:colOff>409575</xdr:colOff>
      <xdr:row>18</xdr:row>
      <xdr:rowOff>76200</xdr:rowOff>
    </xdr:to>
    <xdr:sp>
      <xdr:nvSpPr>
        <xdr:cNvPr id="1" name="Seta para baixo 1"/>
        <xdr:cNvSpPr>
          <a:spLocks/>
        </xdr:cNvSpPr>
      </xdr:nvSpPr>
      <xdr:spPr>
        <a:xfrm rot="1591918">
          <a:off x="5695950" y="2590800"/>
          <a:ext cx="180975" cy="600075"/>
        </a:xfrm>
        <a:prstGeom prst="downArrow">
          <a:avLst>
            <a:gd name="adj" fmla="val 34634"/>
          </a:avLst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65</xdr:row>
      <xdr:rowOff>19050</xdr:rowOff>
    </xdr:from>
    <xdr:to>
      <xdr:col>5</xdr:col>
      <xdr:colOff>457200</xdr:colOff>
      <xdr:row>66</xdr:row>
      <xdr:rowOff>57150</xdr:rowOff>
    </xdr:to>
    <xdr:sp>
      <xdr:nvSpPr>
        <xdr:cNvPr id="2" name="Seta para baixo 2"/>
        <xdr:cNvSpPr>
          <a:spLocks/>
        </xdr:cNvSpPr>
      </xdr:nvSpPr>
      <xdr:spPr>
        <a:xfrm rot="8076662">
          <a:off x="4533900" y="11249025"/>
          <a:ext cx="619125" cy="209550"/>
        </a:xfrm>
        <a:prstGeom prst="downArrow">
          <a:avLst>
            <a:gd name="adj" fmla="val 33097"/>
          </a:avLst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10"/>
  <sheetViews>
    <sheetView zoomScalePageLayoutView="0" workbookViewId="0" topLeftCell="A65">
      <selection activeCell="A47" sqref="A1:IV16384"/>
    </sheetView>
  </sheetViews>
  <sheetFormatPr defaultColWidth="9.140625" defaultRowHeight="12.75"/>
  <cols>
    <col min="2" max="2" width="20.00390625" style="0" customWidth="1"/>
    <col min="3" max="3" width="12.8515625" style="0" customWidth="1"/>
    <col min="4" max="4" width="14.00390625" style="0" customWidth="1"/>
    <col min="5" max="5" width="14.421875" style="0" customWidth="1"/>
    <col min="6" max="6" width="11.57421875" style="0" customWidth="1"/>
    <col min="7" max="7" width="8.7109375" style="0" customWidth="1"/>
    <col min="8" max="8" width="10.7109375" style="0" customWidth="1"/>
    <col min="9" max="9" width="12.140625" style="0" customWidth="1"/>
    <col min="10" max="10" width="9.140625" style="0" customWidth="1"/>
    <col min="11" max="11" width="11.7109375" style="0" customWidth="1"/>
  </cols>
  <sheetData>
    <row r="1" ht="13.5" thickBot="1"/>
    <row r="2" spans="2:9" ht="15.75" thickBot="1">
      <c r="B2" s="263" t="s">
        <v>56</v>
      </c>
      <c r="C2" s="264"/>
      <c r="D2" s="264"/>
      <c r="E2" s="264"/>
      <c r="F2" s="264"/>
      <c r="G2" s="264"/>
      <c r="H2" s="264"/>
      <c r="I2" s="265"/>
    </row>
    <row r="3" spans="2:10" ht="15.75" customHeight="1">
      <c r="B3" s="301" t="s">
        <v>19</v>
      </c>
      <c r="C3" s="74" t="s">
        <v>13</v>
      </c>
      <c r="D3" s="74" t="s">
        <v>16</v>
      </c>
      <c r="E3" s="75" t="s">
        <v>16</v>
      </c>
      <c r="F3" s="286" t="s">
        <v>14</v>
      </c>
      <c r="G3" s="287"/>
      <c r="H3" s="286" t="s">
        <v>16</v>
      </c>
      <c r="I3" s="287"/>
      <c r="J3" s="7"/>
    </row>
    <row r="4" spans="2:9" ht="13.5" thickBot="1">
      <c r="B4" s="302"/>
      <c r="C4" s="81" t="s">
        <v>51</v>
      </c>
      <c r="D4" s="82" t="s">
        <v>18</v>
      </c>
      <c r="E4" s="83" t="s">
        <v>17</v>
      </c>
      <c r="F4" s="303" t="s">
        <v>15</v>
      </c>
      <c r="G4" s="304"/>
      <c r="H4" s="303" t="s">
        <v>26</v>
      </c>
      <c r="I4" s="304"/>
    </row>
    <row r="5" spans="2:9" ht="12.75">
      <c r="B5" s="62" t="s">
        <v>1</v>
      </c>
      <c r="C5" s="64">
        <v>532.38</v>
      </c>
      <c r="D5" s="48">
        <v>144.18</v>
      </c>
      <c r="E5" s="66">
        <v>138</v>
      </c>
      <c r="F5" s="305">
        <f>D5+E6-H5</f>
        <v>127.16</v>
      </c>
      <c r="G5" s="306"/>
      <c r="H5" s="348">
        <v>155.02</v>
      </c>
      <c r="I5" s="349"/>
    </row>
    <row r="6" spans="2:9" ht="13.5" thickBot="1">
      <c r="B6" s="63" t="s">
        <v>0</v>
      </c>
      <c r="C6" s="65">
        <v>3383.72</v>
      </c>
      <c r="D6" s="59">
        <v>146.56</v>
      </c>
      <c r="E6" s="67">
        <v>138</v>
      </c>
      <c r="F6" s="307">
        <v>135.75</v>
      </c>
      <c r="G6" s="308"/>
      <c r="H6" s="377">
        <v>148.81</v>
      </c>
      <c r="I6" s="378"/>
    </row>
    <row r="7" spans="2:9" ht="13.5" thickBot="1">
      <c r="B7" s="85" t="s">
        <v>6</v>
      </c>
      <c r="C7" s="86">
        <f>SUM(C5:C6)</f>
        <v>3916.1</v>
      </c>
      <c r="D7" s="87">
        <f>(C5*D5+C6*D6)/C7</f>
        <v>146.23644738387682</v>
      </c>
      <c r="E7" s="88">
        <v>138</v>
      </c>
      <c r="F7" s="318">
        <f>(C5*F5+C6*F6)/C7</f>
        <v>134.58221975945455</v>
      </c>
      <c r="G7" s="319"/>
      <c r="H7" s="320">
        <f>(C5*H5+C6*H6)/C7</f>
        <v>149.65422762442225</v>
      </c>
      <c r="I7" s="321"/>
    </row>
    <row r="8" spans="2:9" ht="13.5" thickBot="1">
      <c r="B8" s="295"/>
      <c r="C8" s="296"/>
      <c r="D8" s="296"/>
      <c r="E8" s="296"/>
      <c r="F8" s="296"/>
      <c r="G8" s="296"/>
      <c r="H8" s="296"/>
      <c r="I8" s="297"/>
    </row>
    <row r="9" spans="2:9" ht="13.5" thickBot="1">
      <c r="B9" s="11" t="s">
        <v>2</v>
      </c>
      <c r="C9" s="12">
        <v>463</v>
      </c>
      <c r="D9" s="55">
        <v>140.15</v>
      </c>
      <c r="E9" s="68">
        <v>138</v>
      </c>
      <c r="F9" s="305">
        <f>D9+E10-H9</f>
        <v>140.04999999999998</v>
      </c>
      <c r="G9" s="306"/>
      <c r="H9" s="328">
        <v>138.1</v>
      </c>
      <c r="I9" s="329"/>
    </row>
    <row r="10" spans="2:9" ht="13.5" thickBot="1">
      <c r="B10" s="13" t="s">
        <v>7</v>
      </c>
      <c r="C10" s="21">
        <v>463</v>
      </c>
      <c r="D10" s="22">
        <v>140.15</v>
      </c>
      <c r="E10" s="53">
        <v>138</v>
      </c>
      <c r="F10" s="250">
        <v>140.05</v>
      </c>
      <c r="G10" s="251"/>
      <c r="H10" s="322">
        <f>D10+E10-F10</f>
        <v>138.09999999999997</v>
      </c>
      <c r="I10" s="323"/>
    </row>
    <row r="11" spans="2:9" ht="13.5" thickBot="1">
      <c r="B11" s="212"/>
      <c r="C11" s="213"/>
      <c r="D11" s="213"/>
      <c r="E11" s="213"/>
      <c r="F11" s="213"/>
      <c r="G11" s="213"/>
      <c r="H11" s="213"/>
      <c r="I11" s="214"/>
    </row>
    <row r="12" spans="2:9" ht="12.75">
      <c r="B12" s="16" t="s">
        <v>3</v>
      </c>
      <c r="C12" s="17">
        <v>2172.74</v>
      </c>
      <c r="D12" s="71">
        <v>159.89</v>
      </c>
      <c r="E12" s="69">
        <v>138</v>
      </c>
      <c r="F12" s="305">
        <f>D12+E13-H12</f>
        <v>150.92999999999998</v>
      </c>
      <c r="G12" s="306"/>
      <c r="H12" s="387">
        <v>146.96</v>
      </c>
      <c r="I12" s="384"/>
    </row>
    <row r="13" spans="2:9" ht="13.5" thickBot="1">
      <c r="B13" s="18" t="s">
        <v>4</v>
      </c>
      <c r="C13" s="45">
        <v>134.34</v>
      </c>
      <c r="D13" s="72">
        <v>165.61</v>
      </c>
      <c r="E13" s="70">
        <v>138</v>
      </c>
      <c r="F13" s="277">
        <f>D13+E14-H13</f>
        <v>155.83</v>
      </c>
      <c r="G13" s="238"/>
      <c r="H13" s="379">
        <v>147.78</v>
      </c>
      <c r="I13" s="380"/>
    </row>
    <row r="14" spans="2:9" ht="13.5" thickBot="1">
      <c r="B14" s="89" t="s">
        <v>8</v>
      </c>
      <c r="C14" s="90">
        <f>SUM(C12:C13)</f>
        <v>2307.08</v>
      </c>
      <c r="D14" s="91">
        <f>(C12*D12+C13*D13)/C14</f>
        <v>160.22307245522475</v>
      </c>
      <c r="E14" s="92">
        <v>138</v>
      </c>
      <c r="F14" s="324">
        <f>(C12*F12+C13*F13)/C14</f>
        <v>151.21532430604918</v>
      </c>
      <c r="G14" s="325"/>
      <c r="H14" s="326">
        <f>(C12*H12+C13*H13)/C14</f>
        <v>147.00774814917557</v>
      </c>
      <c r="I14" s="327"/>
    </row>
    <row r="15" spans="2:9" ht="13.5" thickBot="1">
      <c r="B15" s="298" t="s">
        <v>63</v>
      </c>
      <c r="C15" s="299"/>
      <c r="D15" s="299"/>
      <c r="E15" s="299"/>
      <c r="F15" s="299"/>
      <c r="G15" s="299"/>
      <c r="H15" s="299"/>
      <c r="I15" s="300"/>
    </row>
    <row r="16" spans="2:9" ht="13.5" thickBot="1">
      <c r="B16" s="19" t="s">
        <v>5</v>
      </c>
      <c r="C16" s="20">
        <v>679.08</v>
      </c>
      <c r="D16" s="33">
        <v>127.49</v>
      </c>
      <c r="E16" s="73">
        <v>138</v>
      </c>
      <c r="F16" s="381">
        <f>D16+E17-H16</f>
        <v>139.42000000000002</v>
      </c>
      <c r="G16" s="382"/>
      <c r="H16" s="383">
        <v>126.07</v>
      </c>
      <c r="I16" s="384"/>
    </row>
    <row r="17" spans="2:9" ht="13.5" thickBot="1">
      <c r="B17" s="93" t="s">
        <v>9</v>
      </c>
      <c r="C17" s="90">
        <v>679.08</v>
      </c>
      <c r="D17" s="94">
        <v>127.49</v>
      </c>
      <c r="E17" s="95">
        <v>138</v>
      </c>
      <c r="F17" s="362">
        <f>(C16*F16)/C17</f>
        <v>139.42000000000002</v>
      </c>
      <c r="G17" s="362"/>
      <c r="H17" s="386">
        <f>D17+E17-F17</f>
        <v>126.07</v>
      </c>
      <c r="I17" s="327"/>
    </row>
    <row r="18" spans="2:9" ht="13.5" thickBot="1">
      <c r="B18" s="212"/>
      <c r="C18" s="213"/>
      <c r="D18" s="213"/>
      <c r="E18" s="213"/>
      <c r="F18" s="213"/>
      <c r="G18" s="213"/>
      <c r="H18" s="213"/>
      <c r="I18" s="214"/>
    </row>
    <row r="19" spans="2:9" ht="13.5" thickBot="1">
      <c r="B19" s="25" t="s">
        <v>10</v>
      </c>
      <c r="C19" s="32">
        <v>7365.26</v>
      </c>
      <c r="D19" s="23">
        <v>148.51</v>
      </c>
      <c r="E19" s="40">
        <v>138</v>
      </c>
      <c r="F19" s="360">
        <v>141.75</v>
      </c>
      <c r="G19" s="361"/>
      <c r="H19" s="246">
        <f>(C5*H5+C6*H6+C9*H9+C12*H12+C13*H13+C16*H16)/C19</f>
        <v>145.9244442151397</v>
      </c>
      <c r="I19" s="247"/>
    </row>
    <row r="20" spans="2:9" ht="13.5" thickBot="1">
      <c r="B20" s="212" t="s">
        <v>25</v>
      </c>
      <c r="C20" s="213"/>
      <c r="D20" s="213"/>
      <c r="E20" s="213"/>
      <c r="F20" s="213"/>
      <c r="G20" s="213"/>
      <c r="H20" s="213"/>
      <c r="I20" s="214"/>
    </row>
    <row r="21" spans="2:9" ht="13.5" thickBot="1">
      <c r="B21" s="272"/>
      <c r="C21" s="272"/>
      <c r="D21" s="272"/>
      <c r="E21" s="272"/>
      <c r="F21" s="272"/>
      <c r="G21" s="272"/>
      <c r="H21" s="272"/>
      <c r="I21" s="272"/>
    </row>
    <row r="22" spans="2:9" ht="13.5" thickBot="1">
      <c r="B22" s="363" t="s">
        <v>12</v>
      </c>
      <c r="C22" s="364"/>
      <c r="D22" s="364"/>
      <c r="E22" s="364"/>
      <c r="F22" s="364"/>
      <c r="G22" s="364"/>
      <c r="H22" s="364"/>
      <c r="I22" s="365"/>
    </row>
    <row r="23" spans="2:9" ht="13.5" thickBot="1">
      <c r="B23" s="357" t="s">
        <v>54</v>
      </c>
      <c r="C23" s="358"/>
      <c r="D23" s="358"/>
      <c r="E23" s="358"/>
      <c r="F23" s="358"/>
      <c r="G23" s="358"/>
      <c r="H23" s="358"/>
      <c r="I23" s="359"/>
    </row>
    <row r="24" spans="2:10" ht="15.75" customHeight="1" thickBot="1">
      <c r="B24" s="333" t="s">
        <v>11</v>
      </c>
      <c r="C24" s="334"/>
      <c r="D24" s="334"/>
      <c r="E24" s="334"/>
      <c r="F24" s="334"/>
      <c r="G24" s="334"/>
      <c r="H24" s="334"/>
      <c r="I24" s="335"/>
      <c r="J24" s="1"/>
    </row>
    <row r="25" spans="2:10" ht="15.75" customHeight="1">
      <c r="B25" s="342" t="s">
        <v>58</v>
      </c>
      <c r="C25" s="343"/>
      <c r="D25" s="343"/>
      <c r="E25" s="343"/>
      <c r="F25" s="343"/>
      <c r="G25" s="343"/>
      <c r="H25" s="343"/>
      <c r="I25" s="344"/>
      <c r="J25" s="1"/>
    </row>
    <row r="26" spans="2:11" ht="15" customHeight="1" thickBot="1">
      <c r="B26" s="269" t="s">
        <v>65</v>
      </c>
      <c r="C26" s="270"/>
      <c r="D26" s="270"/>
      <c r="E26" s="270"/>
      <c r="F26" s="270"/>
      <c r="G26" s="270"/>
      <c r="H26" s="270"/>
      <c r="I26" s="271"/>
      <c r="J26" s="1"/>
      <c r="K26" s="98">
        <v>5639.18</v>
      </c>
    </row>
    <row r="27" spans="2:11" ht="15.75" customHeight="1" thickBot="1">
      <c r="B27" s="345" t="s">
        <v>43</v>
      </c>
      <c r="C27" s="346"/>
      <c r="D27" s="346"/>
      <c r="E27" s="346"/>
      <c r="F27" s="346"/>
      <c r="G27" s="346"/>
      <c r="H27" s="346"/>
      <c r="I27" s="347"/>
      <c r="J27" s="1"/>
      <c r="K27">
        <v>666.72</v>
      </c>
    </row>
    <row r="28" spans="2:11" ht="13.5" thickBot="1">
      <c r="B28" s="1"/>
      <c r="C28" s="1"/>
      <c r="D28" s="1"/>
      <c r="E28" s="1"/>
      <c r="F28" s="1"/>
      <c r="G28" s="1"/>
      <c r="H28" s="1"/>
      <c r="I28" s="1"/>
      <c r="K28" s="98">
        <v>3322.19</v>
      </c>
    </row>
    <row r="29" spans="2:11" ht="13.5" thickBot="1">
      <c r="B29" s="333" t="s">
        <v>20</v>
      </c>
      <c r="C29" s="334"/>
      <c r="D29" s="334"/>
      <c r="E29" s="334"/>
      <c r="F29" s="334"/>
      <c r="G29" s="334"/>
      <c r="H29" s="334"/>
      <c r="I29" s="335"/>
      <c r="J29" s="3"/>
      <c r="K29">
        <v>977.87</v>
      </c>
    </row>
    <row r="30" spans="2:11" ht="12.75">
      <c r="B30" s="342" t="s">
        <v>71</v>
      </c>
      <c r="C30" s="343"/>
      <c r="D30" s="343"/>
      <c r="E30" s="343"/>
      <c r="F30" s="343"/>
      <c r="G30" s="343"/>
      <c r="H30" s="343"/>
      <c r="I30" s="344"/>
      <c r="K30" s="98">
        <f>SUM(K26:K29)</f>
        <v>10605.960000000001</v>
      </c>
    </row>
    <row r="31" spans="2:9" ht="13.5" thickBot="1">
      <c r="B31" s="273" t="s">
        <v>59</v>
      </c>
      <c r="C31" s="274"/>
      <c r="D31" s="274"/>
      <c r="E31" s="274"/>
      <c r="F31" s="274"/>
      <c r="G31" s="274"/>
      <c r="H31" s="274"/>
      <c r="I31" s="275"/>
    </row>
    <row r="32" spans="2:9" ht="13.5" thickBot="1">
      <c r="B32" s="336" t="s">
        <v>37</v>
      </c>
      <c r="C32" s="337"/>
      <c r="D32" s="337"/>
      <c r="E32" s="337"/>
      <c r="F32" s="337"/>
      <c r="G32" s="337"/>
      <c r="H32" s="337"/>
      <c r="I32" s="338"/>
    </row>
    <row r="33" spans="2:9" ht="13.5" thickBot="1">
      <c r="B33" s="211"/>
      <c r="C33" s="211"/>
      <c r="D33" s="211"/>
      <c r="E33" s="211"/>
      <c r="F33" s="211"/>
      <c r="G33" s="211"/>
      <c r="H33" s="211"/>
      <c r="I33" s="211"/>
    </row>
    <row r="34" spans="2:9" ht="13.5" thickBot="1">
      <c r="B34" s="315" t="s">
        <v>21</v>
      </c>
      <c r="C34" s="316"/>
      <c r="D34" s="316"/>
      <c r="E34" s="316"/>
      <c r="F34" s="316"/>
      <c r="G34" s="316"/>
      <c r="H34" s="316"/>
      <c r="I34" s="317"/>
    </row>
    <row r="35" spans="2:9" ht="12.75">
      <c r="B35" s="330" t="s">
        <v>69</v>
      </c>
      <c r="C35" s="331"/>
      <c r="D35" s="331"/>
      <c r="E35" s="331"/>
      <c r="F35" s="331"/>
      <c r="G35" s="331"/>
      <c r="H35" s="331"/>
      <c r="I35" s="332"/>
    </row>
    <row r="36" spans="2:9" ht="13.5" thickBot="1">
      <c r="B36" s="221" t="s">
        <v>60</v>
      </c>
      <c r="C36" s="222"/>
      <c r="D36" s="222"/>
      <c r="E36" s="222"/>
      <c r="F36" s="222"/>
      <c r="G36" s="222"/>
      <c r="H36" s="222"/>
      <c r="I36" s="223"/>
    </row>
    <row r="37" spans="2:9" ht="13.5" thickBot="1">
      <c r="B37" s="336" t="s">
        <v>44</v>
      </c>
      <c r="C37" s="337"/>
      <c r="D37" s="337"/>
      <c r="E37" s="337"/>
      <c r="F37" s="337"/>
      <c r="G37" s="337"/>
      <c r="H37" s="337"/>
      <c r="I37" s="338"/>
    </row>
    <row r="38" spans="2:9" ht="13.5" thickBot="1">
      <c r="B38" s="241"/>
      <c r="C38" s="241"/>
      <c r="D38" s="241"/>
      <c r="E38" s="241"/>
      <c r="F38" s="241"/>
      <c r="G38" s="241"/>
      <c r="H38" s="241"/>
      <c r="I38" s="241"/>
    </row>
    <row r="39" spans="2:9" ht="13.5" thickBot="1">
      <c r="B39" s="354" t="s">
        <v>22</v>
      </c>
      <c r="C39" s="355"/>
      <c r="D39" s="355"/>
      <c r="E39" s="355"/>
      <c r="F39" s="355"/>
      <c r="G39" s="355"/>
      <c r="H39" s="355"/>
      <c r="I39" s="356"/>
    </row>
    <row r="40" spans="2:9" ht="12.75">
      <c r="B40" s="330" t="s">
        <v>70</v>
      </c>
      <c r="C40" s="331"/>
      <c r="D40" s="331"/>
      <c r="E40" s="331"/>
      <c r="F40" s="331"/>
      <c r="G40" s="331"/>
      <c r="H40" s="331"/>
      <c r="I40" s="332"/>
    </row>
    <row r="41" spans="2:9" ht="13.5" thickBot="1">
      <c r="B41" s="221" t="s">
        <v>61</v>
      </c>
      <c r="C41" s="222"/>
      <c r="D41" s="222"/>
      <c r="E41" s="222"/>
      <c r="F41" s="222"/>
      <c r="G41" s="222"/>
      <c r="H41" s="222"/>
      <c r="I41" s="223"/>
    </row>
    <row r="42" spans="2:9" ht="13.5" thickBot="1">
      <c r="B42" s="336" t="s">
        <v>38</v>
      </c>
      <c r="C42" s="337"/>
      <c r="D42" s="337"/>
      <c r="E42" s="337"/>
      <c r="F42" s="337"/>
      <c r="G42" s="337"/>
      <c r="H42" s="337"/>
      <c r="I42" s="338"/>
    </row>
    <row r="43" spans="2:9" ht="13.5" thickBot="1">
      <c r="B43" s="385"/>
      <c r="C43" s="385"/>
      <c r="D43" s="385"/>
      <c r="E43" s="385"/>
      <c r="F43" s="385"/>
      <c r="G43" s="385"/>
      <c r="H43" s="385"/>
      <c r="I43" s="385"/>
    </row>
    <row r="44" spans="2:9" s="6" customFormat="1" ht="12.75">
      <c r="B44" s="312" t="s">
        <v>24</v>
      </c>
      <c r="C44" s="313"/>
      <c r="D44" s="313"/>
      <c r="E44" s="313"/>
      <c r="F44" s="313"/>
      <c r="G44" s="313"/>
      <c r="H44" s="313"/>
      <c r="I44" s="314"/>
    </row>
    <row r="45" spans="2:11" s="6" customFormat="1" ht="13.5" thickBot="1">
      <c r="B45" s="266" t="s">
        <v>45</v>
      </c>
      <c r="C45" s="267"/>
      <c r="D45" s="267"/>
      <c r="E45" s="267"/>
      <c r="F45" s="267"/>
      <c r="G45" s="267"/>
      <c r="H45" s="267"/>
      <c r="I45" s="268"/>
      <c r="K45" s="100">
        <v>173281.6</v>
      </c>
    </row>
    <row r="46" spans="2:11" s="6" customFormat="1" ht="13.5" thickBot="1">
      <c r="B46" s="397"/>
      <c r="C46" s="397"/>
      <c r="D46" s="397"/>
      <c r="E46" s="397"/>
      <c r="F46" s="397"/>
      <c r="G46" s="397"/>
      <c r="H46" s="397"/>
      <c r="I46" s="397"/>
      <c r="K46" s="100">
        <v>18046.51</v>
      </c>
    </row>
    <row r="47" spans="2:11" ht="13.5" thickBot="1">
      <c r="B47" s="315" t="s">
        <v>23</v>
      </c>
      <c r="C47" s="316"/>
      <c r="D47" s="316"/>
      <c r="E47" s="316"/>
      <c r="F47" s="316"/>
      <c r="G47" s="316"/>
      <c r="H47" s="316"/>
      <c r="I47" s="317"/>
      <c r="K47" s="98">
        <v>95617.06</v>
      </c>
    </row>
    <row r="48" spans="2:11" ht="12.75">
      <c r="B48" s="309" t="s">
        <v>29</v>
      </c>
      <c r="C48" s="310"/>
      <c r="D48" s="310"/>
      <c r="E48" s="310"/>
      <c r="F48" s="310"/>
      <c r="G48" s="310"/>
      <c r="H48" s="310"/>
      <c r="I48" s="311"/>
      <c r="K48" s="98">
        <v>25183.51</v>
      </c>
    </row>
    <row r="49" spans="2:11" ht="12.75">
      <c r="B49" s="283" t="s">
        <v>30</v>
      </c>
      <c r="C49" s="284"/>
      <c r="D49" s="284"/>
      <c r="E49" s="284"/>
      <c r="F49" s="284"/>
      <c r="G49" s="284"/>
      <c r="H49" s="284"/>
      <c r="I49" s="285"/>
      <c r="K49" s="98">
        <f>SUM(K45:K48)</f>
        <v>312128.68000000005</v>
      </c>
    </row>
    <row r="50" spans="2:9" ht="12.75">
      <c r="B50" s="339"/>
      <c r="C50" s="340"/>
      <c r="D50" s="340"/>
      <c r="E50" s="340"/>
      <c r="F50" s="340"/>
      <c r="G50" s="340"/>
      <c r="H50" s="340"/>
      <c r="I50" s="341"/>
    </row>
    <row r="51" spans="2:9" ht="16.5" thickBot="1">
      <c r="B51" s="260" t="s">
        <v>39</v>
      </c>
      <c r="C51" s="261"/>
      <c r="D51" s="261"/>
      <c r="E51" s="261"/>
      <c r="F51" s="261"/>
      <c r="G51" s="261"/>
      <c r="H51" s="261"/>
      <c r="I51" s="262"/>
    </row>
    <row r="52" spans="2:9" ht="12.75">
      <c r="B52" s="301" t="s">
        <v>19</v>
      </c>
      <c r="C52" s="74" t="s">
        <v>13</v>
      </c>
      <c r="D52" s="74" t="s">
        <v>16</v>
      </c>
      <c r="E52" s="75" t="s">
        <v>27</v>
      </c>
      <c r="F52" s="286" t="s">
        <v>14</v>
      </c>
      <c r="G52" s="287"/>
      <c r="H52" s="286" t="s">
        <v>16</v>
      </c>
      <c r="I52" s="287"/>
    </row>
    <row r="53" spans="2:9" ht="13.5" thickBot="1">
      <c r="B53" s="302"/>
      <c r="C53" s="78" t="s">
        <v>51</v>
      </c>
      <c r="D53" s="78" t="s">
        <v>18</v>
      </c>
      <c r="E53" s="79" t="s">
        <v>28</v>
      </c>
      <c r="F53" s="350" t="s">
        <v>15</v>
      </c>
      <c r="G53" s="351"/>
      <c r="H53" s="350" t="s">
        <v>50</v>
      </c>
      <c r="I53" s="351"/>
    </row>
    <row r="54" spans="2:9" ht="12.75">
      <c r="B54" s="26" t="s">
        <v>1</v>
      </c>
      <c r="C54" s="8">
        <v>532.38</v>
      </c>
      <c r="D54" s="48">
        <v>144.18</v>
      </c>
      <c r="E54" s="51">
        <v>141.75</v>
      </c>
      <c r="F54" s="305">
        <v>127.16</v>
      </c>
      <c r="G54" s="306"/>
      <c r="H54" s="352">
        <f>D54+E54-F54</f>
        <v>158.77</v>
      </c>
      <c r="I54" s="353"/>
    </row>
    <row r="55" spans="2:9" ht="13.5" thickBot="1">
      <c r="B55" s="27" t="s">
        <v>0</v>
      </c>
      <c r="C55" s="9">
        <v>3383.72</v>
      </c>
      <c r="D55" s="49">
        <v>146.56</v>
      </c>
      <c r="E55" s="52">
        <v>141.75</v>
      </c>
      <c r="F55" s="277">
        <v>135.75</v>
      </c>
      <c r="G55" s="238"/>
      <c r="H55" s="402">
        <f>D55+E55-F55</f>
        <v>152.56</v>
      </c>
      <c r="I55" s="403"/>
    </row>
    <row r="56" spans="2:9" ht="13.5" thickBot="1">
      <c r="B56" s="28" t="s">
        <v>6</v>
      </c>
      <c r="C56" s="46">
        <f>SUM(C54:C55)</f>
        <v>3916.1</v>
      </c>
      <c r="D56" s="50">
        <f>(C54*D54+C55*D55)/C56</f>
        <v>146.23644738387682</v>
      </c>
      <c r="E56" s="53">
        <v>141.75</v>
      </c>
      <c r="F56" s="404">
        <f>(C54*F54+C55*F55)/C56</f>
        <v>134.58221975945455</v>
      </c>
      <c r="G56" s="405"/>
      <c r="H56" s="406">
        <f>(C54*H54+C55*H55)/C56</f>
        <v>153.40422762442225</v>
      </c>
      <c r="I56" s="243"/>
    </row>
    <row r="57" spans="2:9" ht="13.5" thickBot="1">
      <c r="B57" s="212"/>
      <c r="C57" s="213"/>
      <c r="D57" s="213"/>
      <c r="E57" s="276"/>
      <c r="F57" s="213"/>
      <c r="G57" s="213"/>
      <c r="H57" s="213"/>
      <c r="I57" s="214"/>
    </row>
    <row r="58" spans="2:9" ht="13.5" thickBot="1">
      <c r="B58" s="29" t="s">
        <v>2</v>
      </c>
      <c r="C58" s="12">
        <v>463</v>
      </c>
      <c r="D58" s="55">
        <v>140.15</v>
      </c>
      <c r="E58" s="54">
        <v>141.75</v>
      </c>
      <c r="F58" s="278">
        <v>140.05</v>
      </c>
      <c r="G58" s="279"/>
      <c r="H58" s="288">
        <f>D58+E58-F58</f>
        <v>141.84999999999997</v>
      </c>
      <c r="I58" s="289"/>
    </row>
    <row r="59" spans="2:9" ht="13.5" thickBot="1">
      <c r="B59" s="24" t="s">
        <v>7</v>
      </c>
      <c r="C59" s="21">
        <v>463</v>
      </c>
      <c r="D59" s="22">
        <v>140.15</v>
      </c>
      <c r="E59" s="47">
        <v>141.75</v>
      </c>
      <c r="F59" s="250">
        <v>140.05</v>
      </c>
      <c r="G59" s="251"/>
      <c r="H59" s="242">
        <f>D59+E59-F59</f>
        <v>141.84999999999997</v>
      </c>
      <c r="I59" s="243"/>
    </row>
    <row r="60" spans="2:9" ht="13.5" thickBot="1">
      <c r="B60" s="212"/>
      <c r="C60" s="213"/>
      <c r="D60" s="213"/>
      <c r="E60" s="276"/>
      <c r="F60" s="213"/>
      <c r="G60" s="213"/>
      <c r="H60" s="213"/>
      <c r="I60" s="214"/>
    </row>
    <row r="61" spans="2:9" ht="12.75">
      <c r="B61" s="30" t="s">
        <v>3</v>
      </c>
      <c r="C61" s="17">
        <v>2172.74</v>
      </c>
      <c r="D61" s="48">
        <v>159.89</v>
      </c>
      <c r="E61" s="57">
        <v>141.75</v>
      </c>
      <c r="F61" s="252">
        <v>150.93</v>
      </c>
      <c r="G61" s="253"/>
      <c r="H61" s="254">
        <f>D61+E61-F61</f>
        <v>150.70999999999998</v>
      </c>
      <c r="I61" s="240"/>
    </row>
    <row r="62" spans="2:9" ht="13.5" thickBot="1">
      <c r="B62" s="44" t="s">
        <v>4</v>
      </c>
      <c r="C62" s="56">
        <v>134.34</v>
      </c>
      <c r="D62" s="59">
        <v>165.61</v>
      </c>
      <c r="E62" s="58">
        <v>141.75</v>
      </c>
      <c r="F62" s="255">
        <v>155.73</v>
      </c>
      <c r="G62" s="256"/>
      <c r="H62" s="257">
        <f>D62+E62-F62</f>
        <v>151.63000000000002</v>
      </c>
      <c r="I62" s="258"/>
    </row>
    <row r="63" spans="2:9" ht="13.5" thickBot="1">
      <c r="B63" s="24" t="s">
        <v>8</v>
      </c>
      <c r="C63" s="14">
        <f>SUM(C61:C62)</f>
        <v>2307.08</v>
      </c>
      <c r="D63" s="10">
        <f>(C61*D61+C62*D62)/C63</f>
        <v>160.22307245522475</v>
      </c>
      <c r="E63" s="39">
        <v>141.75</v>
      </c>
      <c r="F63" s="293">
        <f>(C61*F61+C62*F62)/C63</f>
        <v>151.2095013610278</v>
      </c>
      <c r="G63" s="294"/>
      <c r="H63" s="242">
        <f>(C61*H61+C62*H62)/C63</f>
        <v>150.76357109419698</v>
      </c>
      <c r="I63" s="243"/>
    </row>
    <row r="64" spans="2:9" ht="13.5" thickBot="1">
      <c r="B64" s="215"/>
      <c r="C64" s="216"/>
      <c r="D64" s="216"/>
      <c r="E64" s="216"/>
      <c r="F64" s="216"/>
      <c r="G64" s="216"/>
      <c r="H64" s="216"/>
      <c r="I64" s="217"/>
    </row>
    <row r="65" spans="2:9" ht="13.5" thickBot="1">
      <c r="B65" s="29" t="s">
        <v>5</v>
      </c>
      <c r="C65" s="43">
        <v>679.08</v>
      </c>
      <c r="D65" s="60">
        <v>127.49</v>
      </c>
      <c r="E65" s="61">
        <v>141.75</v>
      </c>
      <c r="F65" s="249">
        <v>139.42</v>
      </c>
      <c r="G65" s="211"/>
      <c r="H65" s="239">
        <f>D65+E65-F65</f>
        <v>129.82000000000002</v>
      </c>
      <c r="I65" s="240"/>
    </row>
    <row r="66" spans="2:9" ht="13.5" thickBot="1">
      <c r="B66" s="31" t="s">
        <v>9</v>
      </c>
      <c r="C66" s="21">
        <v>679.08</v>
      </c>
      <c r="D66" s="15">
        <v>127.49</v>
      </c>
      <c r="E66" s="39">
        <v>141.75</v>
      </c>
      <c r="F66" s="241">
        <v>139.42</v>
      </c>
      <c r="G66" s="241"/>
      <c r="H66" s="242">
        <f>D66+E66-F66</f>
        <v>129.82000000000002</v>
      </c>
      <c r="I66" s="243"/>
    </row>
    <row r="67" spans="2:9" ht="13.5" thickBot="1">
      <c r="B67" s="212"/>
      <c r="C67" s="213"/>
      <c r="D67" s="213"/>
      <c r="E67" s="213"/>
      <c r="F67" s="213"/>
      <c r="G67" s="213"/>
      <c r="H67" s="213"/>
      <c r="I67" s="214"/>
    </row>
    <row r="68" spans="2:9" ht="13.5" thickBot="1">
      <c r="B68" s="41" t="s">
        <v>10</v>
      </c>
      <c r="C68" s="42">
        <v>7365.26</v>
      </c>
      <c r="D68" s="23">
        <v>148.51</v>
      </c>
      <c r="E68" s="40">
        <v>141.75</v>
      </c>
      <c r="F68" s="244">
        <v>141.75</v>
      </c>
      <c r="G68" s="245"/>
      <c r="H68" s="246">
        <f>(C54*H54+C55*H55+C58*H58+C61*H61+C62*H62+C65*H65)/C68</f>
        <v>149.67626818333636</v>
      </c>
      <c r="I68" s="247"/>
    </row>
    <row r="69" spans="2:9" ht="13.5" thickBot="1">
      <c r="B69" s="248"/>
      <c r="C69" s="248"/>
      <c r="D69" s="248"/>
      <c r="E69" s="248"/>
      <c r="F69" s="248"/>
      <c r="G69" s="248"/>
      <c r="H69" s="248"/>
      <c r="I69" s="248"/>
    </row>
    <row r="70" spans="2:9" ht="12.75">
      <c r="B70" s="290" t="s">
        <v>66</v>
      </c>
      <c r="C70" s="291"/>
      <c r="D70" s="291"/>
      <c r="E70" s="291"/>
      <c r="F70" s="291"/>
      <c r="G70" s="291"/>
      <c r="H70" s="291"/>
      <c r="I70" s="292"/>
    </row>
    <row r="71" spans="2:9" ht="13.5" thickBot="1">
      <c r="B71" s="388" t="s">
        <v>67</v>
      </c>
      <c r="C71" s="389"/>
      <c r="D71" s="389"/>
      <c r="E71" s="389"/>
      <c r="F71" s="389"/>
      <c r="G71" s="389"/>
      <c r="H71" s="389"/>
      <c r="I71" s="390"/>
    </row>
    <row r="72" spans="2:9" ht="13.5" thickBot="1">
      <c r="B72" s="391" t="s">
        <v>72</v>
      </c>
      <c r="C72" s="392"/>
      <c r="D72" s="392"/>
      <c r="E72" s="392"/>
      <c r="F72" s="392"/>
      <c r="G72" s="392"/>
      <c r="H72" s="392"/>
      <c r="I72" s="393"/>
    </row>
    <row r="73" spans="2:9" ht="12.75">
      <c r="B73" s="280" t="s">
        <v>47</v>
      </c>
      <c r="C73" s="281"/>
      <c r="D73" s="281"/>
      <c r="E73" s="281"/>
      <c r="F73" s="281"/>
      <c r="G73" s="281"/>
      <c r="H73" s="281"/>
      <c r="I73" s="282"/>
    </row>
    <row r="74" spans="2:9" ht="14.25" customHeight="1" thickBot="1">
      <c r="B74" s="230" t="s">
        <v>46</v>
      </c>
      <c r="C74" s="231"/>
      <c r="D74" s="231"/>
      <c r="E74" s="231"/>
      <c r="F74" s="231"/>
      <c r="G74" s="231"/>
      <c r="H74" s="231"/>
      <c r="I74" s="232"/>
    </row>
    <row r="75" spans="2:9" ht="13.5" thickBot="1">
      <c r="B75" s="227" t="s">
        <v>68</v>
      </c>
      <c r="C75" s="228"/>
      <c r="D75" s="228"/>
      <c r="E75" s="228"/>
      <c r="F75" s="228"/>
      <c r="G75" s="228"/>
      <c r="H75" s="228"/>
      <c r="I75" s="229"/>
    </row>
    <row r="76" spans="2:9" ht="13.5" thickBot="1">
      <c r="B76" s="211"/>
      <c r="C76" s="211"/>
      <c r="D76" s="211"/>
      <c r="E76" s="211"/>
      <c r="F76" s="211"/>
      <c r="G76" s="211"/>
      <c r="H76" s="211"/>
      <c r="I76" s="211"/>
    </row>
    <row r="77" spans="2:9" ht="13.5" thickBot="1">
      <c r="B77" s="224" t="s">
        <v>64</v>
      </c>
      <c r="C77" s="225"/>
      <c r="D77" s="225"/>
      <c r="E77" s="225"/>
      <c r="F77" s="225"/>
      <c r="G77" s="225"/>
      <c r="H77" s="225"/>
      <c r="I77" s="226"/>
    </row>
    <row r="78" spans="2:9" ht="12.75">
      <c r="B78" s="236" t="s">
        <v>31</v>
      </c>
      <c r="C78" s="237"/>
      <c r="D78" s="237"/>
      <c r="E78" s="237"/>
      <c r="F78" s="237"/>
      <c r="G78" s="237"/>
      <c r="H78" s="237"/>
      <c r="I78" s="238"/>
    </row>
    <row r="79" spans="2:9" ht="12.75">
      <c r="B79" s="233" t="s">
        <v>48</v>
      </c>
      <c r="C79" s="234"/>
      <c r="D79" s="234"/>
      <c r="E79" s="234"/>
      <c r="F79" s="234"/>
      <c r="G79" s="234"/>
      <c r="H79" s="234"/>
      <c r="I79" s="235"/>
    </row>
    <row r="80" spans="2:9" ht="13.5" thickBot="1">
      <c r="B80" s="218" t="s">
        <v>32</v>
      </c>
      <c r="C80" s="219"/>
      <c r="D80" s="219"/>
      <c r="E80" s="219"/>
      <c r="F80" s="219"/>
      <c r="G80" s="219"/>
      <c r="H80" s="219"/>
      <c r="I80" s="220"/>
    </row>
    <row r="81" spans="2:9" ht="13.5" thickBot="1">
      <c r="B81" s="211"/>
      <c r="C81" s="211"/>
      <c r="D81" s="211"/>
      <c r="E81" s="211"/>
      <c r="F81" s="211"/>
      <c r="G81" s="211"/>
      <c r="H81" s="211"/>
      <c r="I81" s="211"/>
    </row>
    <row r="82" spans="2:9" ht="13.5" thickBot="1">
      <c r="B82" s="224" t="s">
        <v>73</v>
      </c>
      <c r="C82" s="225"/>
      <c r="D82" s="225"/>
      <c r="E82" s="225"/>
      <c r="F82" s="225"/>
      <c r="G82" s="225"/>
      <c r="H82" s="225"/>
      <c r="I82" s="226"/>
    </row>
    <row r="83" spans="2:9" ht="12.75">
      <c r="B83" s="236" t="s">
        <v>33</v>
      </c>
      <c r="C83" s="237"/>
      <c r="D83" s="237"/>
      <c r="E83" s="237"/>
      <c r="F83" s="237"/>
      <c r="G83" s="237"/>
      <c r="H83" s="237"/>
      <c r="I83" s="238"/>
    </row>
    <row r="84" spans="2:9" ht="12.75">
      <c r="B84" s="233" t="s">
        <v>34</v>
      </c>
      <c r="C84" s="234"/>
      <c r="D84" s="234"/>
      <c r="E84" s="234"/>
      <c r="F84" s="234"/>
      <c r="G84" s="234"/>
      <c r="H84" s="234"/>
      <c r="I84" s="235"/>
    </row>
    <row r="85" spans="2:9" ht="13.5" thickBot="1">
      <c r="B85" s="218" t="s">
        <v>35</v>
      </c>
      <c r="C85" s="219"/>
      <c r="D85" s="219"/>
      <c r="E85" s="219"/>
      <c r="F85" s="219"/>
      <c r="G85" s="219"/>
      <c r="H85" s="219"/>
      <c r="I85" s="220"/>
    </row>
    <row r="86" spans="2:9" ht="13.5" thickBot="1">
      <c r="B86" s="259"/>
      <c r="C86" s="259"/>
      <c r="D86" s="259"/>
      <c r="E86" s="259"/>
      <c r="F86" s="259"/>
      <c r="G86" s="259"/>
      <c r="H86" s="259"/>
      <c r="I86" s="259"/>
    </row>
    <row r="87" spans="2:9" ht="13.5" thickBot="1">
      <c r="B87" s="354" t="s">
        <v>74</v>
      </c>
      <c r="C87" s="375"/>
      <c r="D87" s="375"/>
      <c r="E87" s="375"/>
      <c r="F87" s="375"/>
      <c r="G87" s="375"/>
      <c r="H87" s="375"/>
      <c r="I87" s="376"/>
    </row>
    <row r="88" spans="2:9" ht="12.75">
      <c r="B88" s="236" t="s">
        <v>36</v>
      </c>
      <c r="C88" s="237"/>
      <c r="D88" s="237"/>
      <c r="E88" s="237"/>
      <c r="F88" s="237"/>
      <c r="G88" s="237"/>
      <c r="H88" s="237"/>
      <c r="I88" s="238"/>
    </row>
    <row r="89" spans="2:9" ht="12.75">
      <c r="B89" s="233" t="s">
        <v>41</v>
      </c>
      <c r="C89" s="234"/>
      <c r="D89" s="234"/>
      <c r="E89" s="234"/>
      <c r="F89" s="234"/>
      <c r="G89" s="234"/>
      <c r="H89" s="234"/>
      <c r="I89" s="235"/>
    </row>
    <row r="90" spans="2:9" ht="15" customHeight="1" thickBot="1">
      <c r="B90" s="218" t="s">
        <v>42</v>
      </c>
      <c r="C90" s="219"/>
      <c r="D90" s="219"/>
      <c r="E90" s="219"/>
      <c r="F90" s="219"/>
      <c r="G90" s="219"/>
      <c r="H90" s="219"/>
      <c r="I90" s="220"/>
    </row>
    <row r="91" spans="2:9" ht="15" customHeight="1" thickBot="1">
      <c r="B91" s="97"/>
      <c r="C91" s="97"/>
      <c r="D91" s="97"/>
      <c r="E91" s="97"/>
      <c r="F91" s="97"/>
      <c r="G91" s="97"/>
      <c r="H91" s="97"/>
      <c r="I91" s="97"/>
    </row>
    <row r="92" spans="2:13" ht="13.5" thickBot="1">
      <c r="B92" s="394" t="s">
        <v>52</v>
      </c>
      <c r="C92" s="395"/>
      <c r="D92" s="395"/>
      <c r="E92" s="395"/>
      <c r="F92" s="395"/>
      <c r="G92" s="395"/>
      <c r="H92" s="395"/>
      <c r="I92" s="396"/>
      <c r="K92" s="98">
        <v>324291.43</v>
      </c>
      <c r="M92" s="98">
        <v>3019.19</v>
      </c>
    </row>
    <row r="93" spans="2:11" ht="13.5" thickBot="1">
      <c r="B93" s="369" t="s">
        <v>53</v>
      </c>
      <c r="C93" s="370"/>
      <c r="D93" s="370"/>
      <c r="E93" s="370"/>
      <c r="F93" s="370"/>
      <c r="G93" s="370"/>
      <c r="H93" s="370"/>
      <c r="I93" s="371"/>
      <c r="K93" s="98">
        <v>29372.45</v>
      </c>
    </row>
    <row r="94" spans="2:11" ht="12.75">
      <c r="B94" s="399" t="s">
        <v>57</v>
      </c>
      <c r="C94" s="400"/>
      <c r="D94" s="400"/>
      <c r="E94" s="400"/>
      <c r="F94" s="400"/>
      <c r="G94" s="400"/>
      <c r="H94" s="400"/>
      <c r="I94" s="401"/>
      <c r="K94" s="98">
        <v>25513.95</v>
      </c>
    </row>
    <row r="95" spans="2:11" ht="12.75">
      <c r="B95" s="236" t="s">
        <v>40</v>
      </c>
      <c r="C95" s="237"/>
      <c r="D95" s="237"/>
      <c r="E95" s="237"/>
      <c r="F95" s="237"/>
      <c r="G95" s="237"/>
      <c r="H95" s="237"/>
      <c r="I95" s="238"/>
      <c r="K95" s="98">
        <v>22721.13</v>
      </c>
    </row>
    <row r="96" spans="2:11" ht="12.75">
      <c r="B96" s="366" t="s">
        <v>75</v>
      </c>
      <c r="C96" s="367"/>
      <c r="D96" s="367"/>
      <c r="E96" s="367"/>
      <c r="F96" s="367"/>
      <c r="G96" s="367"/>
      <c r="H96" s="367"/>
      <c r="I96" s="368"/>
      <c r="K96" s="98">
        <v>41499.24</v>
      </c>
    </row>
    <row r="97" spans="2:11" ht="13.5" thickBot="1">
      <c r="B97" s="221" t="s">
        <v>49</v>
      </c>
      <c r="C97" s="222"/>
      <c r="D97" s="222"/>
      <c r="E97" s="222"/>
      <c r="F97" s="222"/>
      <c r="G97" s="222"/>
      <c r="H97" s="222"/>
      <c r="I97" s="223"/>
      <c r="K97" s="99">
        <f>SUM(K92:K96)</f>
        <v>443398.2</v>
      </c>
    </row>
    <row r="98" spans="2:11" ht="13.5" thickBot="1">
      <c r="B98" s="221" t="s">
        <v>62</v>
      </c>
      <c r="C98" s="222"/>
      <c r="D98" s="222"/>
      <c r="E98" s="222"/>
      <c r="F98" s="222"/>
      <c r="G98" s="222"/>
      <c r="H98" s="222"/>
      <c r="I98" s="223"/>
      <c r="K98" s="98">
        <f>443398.2-K97</f>
        <v>0</v>
      </c>
    </row>
    <row r="99" spans="2:9" ht="13.5" thickBot="1">
      <c r="B99" s="372" t="s">
        <v>76</v>
      </c>
      <c r="C99" s="373"/>
      <c r="D99" s="373"/>
      <c r="E99" s="373"/>
      <c r="F99" s="373"/>
      <c r="G99" s="373"/>
      <c r="H99" s="373"/>
      <c r="I99" s="374"/>
    </row>
    <row r="100" spans="2:9" ht="13.5" thickBot="1">
      <c r="B100" s="205" t="s">
        <v>77</v>
      </c>
      <c r="C100" s="206"/>
      <c r="D100" s="206"/>
      <c r="E100" s="206"/>
      <c r="F100" s="206"/>
      <c r="G100" s="206"/>
      <c r="H100" s="206"/>
      <c r="I100" s="207"/>
    </row>
    <row r="101" spans="2:9" ht="13.5" thickBot="1">
      <c r="B101" s="208" t="s">
        <v>55</v>
      </c>
      <c r="C101" s="209"/>
      <c r="D101" s="209"/>
      <c r="E101" s="209"/>
      <c r="F101" s="209"/>
      <c r="G101" s="209"/>
      <c r="H101" s="209"/>
      <c r="I101" s="210"/>
    </row>
    <row r="102" spans="2:7" ht="15">
      <c r="B102" s="5"/>
      <c r="C102" s="4"/>
      <c r="D102" s="4"/>
      <c r="E102" s="4"/>
      <c r="F102" s="4"/>
      <c r="G102" s="4"/>
    </row>
    <row r="103" spans="3:7" ht="14.25">
      <c r="C103" s="1"/>
      <c r="E103" s="34"/>
      <c r="F103" s="4"/>
      <c r="G103" s="4"/>
    </row>
    <row r="104" spans="2:9" ht="12.75">
      <c r="B104" s="398"/>
      <c r="C104" s="398"/>
      <c r="D104" s="398"/>
      <c r="E104" s="398"/>
      <c r="F104" s="398"/>
      <c r="G104" s="398"/>
      <c r="H104" s="398"/>
      <c r="I104" s="398"/>
    </row>
    <row r="105" spans="2:7" ht="15">
      <c r="B105" s="4"/>
      <c r="C105" s="5"/>
      <c r="D105" s="35"/>
      <c r="E105" s="4"/>
      <c r="F105" s="4"/>
      <c r="G105" s="4"/>
    </row>
    <row r="106" spans="2:7" ht="15">
      <c r="B106" s="5"/>
      <c r="C106" s="4"/>
      <c r="D106" s="34"/>
      <c r="E106" s="34"/>
      <c r="F106" s="4"/>
      <c r="G106" s="4"/>
    </row>
    <row r="107" spans="2:7" ht="15">
      <c r="B107" s="4"/>
      <c r="C107" s="36"/>
      <c r="D107" s="4"/>
      <c r="E107" s="5"/>
      <c r="F107" s="4"/>
      <c r="G107" s="4"/>
    </row>
    <row r="108" spans="2:7" ht="15">
      <c r="B108" s="4"/>
      <c r="C108" s="37"/>
      <c r="D108" s="5"/>
      <c r="E108" s="4"/>
      <c r="F108" s="4"/>
      <c r="G108" s="4"/>
    </row>
    <row r="109" spans="2:7" ht="15">
      <c r="B109" s="5"/>
      <c r="C109" s="36"/>
      <c r="D109" s="4"/>
      <c r="E109" s="4"/>
      <c r="F109" s="4"/>
      <c r="G109" s="4"/>
    </row>
    <row r="110" spans="2:7" ht="14.25">
      <c r="B110" s="4"/>
      <c r="C110" s="36"/>
      <c r="D110" s="4"/>
      <c r="E110" s="4"/>
      <c r="F110" s="4"/>
      <c r="G110" s="4"/>
    </row>
    <row r="111" spans="2:7" ht="14.25">
      <c r="B111" s="4"/>
      <c r="C111" s="36"/>
      <c r="D111" s="4"/>
      <c r="E111" s="4"/>
      <c r="F111" s="4"/>
      <c r="G111" s="4"/>
    </row>
    <row r="112" spans="2:7" ht="14.25">
      <c r="B112" s="4"/>
      <c r="C112" s="36"/>
      <c r="D112" s="4"/>
      <c r="E112" s="4"/>
      <c r="F112" s="4"/>
      <c r="G112" s="4"/>
    </row>
    <row r="113" spans="2:7" ht="15.75">
      <c r="B113" s="4"/>
      <c r="C113" s="38"/>
      <c r="D113" s="2"/>
      <c r="E113" s="5"/>
      <c r="F113" s="5"/>
      <c r="G113" s="4"/>
    </row>
    <row r="114" spans="2:7" ht="15">
      <c r="B114" s="2"/>
      <c r="C114" s="38"/>
      <c r="D114" s="2"/>
      <c r="E114" s="4"/>
      <c r="F114" s="4"/>
      <c r="G114" s="4"/>
    </row>
    <row r="115" spans="2:7" ht="15">
      <c r="B115" s="2"/>
      <c r="C115" s="38"/>
      <c r="D115" s="2"/>
      <c r="E115" s="4"/>
      <c r="F115" s="4"/>
      <c r="G115" s="4"/>
    </row>
    <row r="116" spans="2:7" ht="15">
      <c r="B116" s="2"/>
      <c r="C116" s="2"/>
      <c r="D116" s="2"/>
      <c r="E116" s="4"/>
      <c r="F116" s="4"/>
      <c r="G116" s="4"/>
    </row>
    <row r="117" spans="2:7" ht="15">
      <c r="B117" s="2"/>
      <c r="C117" s="2"/>
      <c r="D117" s="2"/>
      <c r="E117" s="4"/>
      <c r="F117" s="4"/>
      <c r="G117" s="4"/>
    </row>
    <row r="118" spans="2:5" ht="15">
      <c r="B118" s="2"/>
      <c r="C118" s="2"/>
      <c r="D118" s="2"/>
      <c r="E118" s="2"/>
    </row>
    <row r="119" spans="2:5" ht="15">
      <c r="B119" s="2"/>
      <c r="C119" s="2"/>
      <c r="D119" s="2"/>
      <c r="E119" s="2"/>
    </row>
    <row r="120" spans="2:5" ht="15">
      <c r="B120" s="2"/>
      <c r="C120" s="2"/>
      <c r="D120" s="2"/>
      <c r="E120" s="2"/>
    </row>
    <row r="121" spans="2:5" ht="15">
      <c r="B121" s="2"/>
      <c r="C121" s="2"/>
      <c r="D121" s="2"/>
      <c r="E121" s="2"/>
    </row>
    <row r="122" spans="2:5" ht="15">
      <c r="B122" s="2"/>
      <c r="C122" s="2"/>
      <c r="D122" s="2"/>
      <c r="E122" s="2"/>
    </row>
    <row r="123" spans="2:5" ht="15">
      <c r="B123" s="2"/>
      <c r="C123" s="2"/>
      <c r="D123" s="2"/>
      <c r="E123" s="2"/>
    </row>
    <row r="124" spans="2:5" ht="15">
      <c r="B124" s="2"/>
      <c r="C124" s="2"/>
      <c r="D124" s="2"/>
      <c r="E124" s="2"/>
    </row>
    <row r="125" spans="2:5" ht="15">
      <c r="B125" s="2"/>
      <c r="C125" s="2"/>
      <c r="D125" s="2"/>
      <c r="E125" s="2"/>
    </row>
    <row r="126" spans="2:5" ht="15">
      <c r="B126" s="2"/>
      <c r="C126" s="2"/>
      <c r="D126" s="2"/>
      <c r="E126" s="2"/>
    </row>
    <row r="127" spans="2:5" ht="15">
      <c r="B127" s="2"/>
      <c r="C127" s="2"/>
      <c r="D127" s="2"/>
      <c r="E127" s="2"/>
    </row>
    <row r="128" spans="2:5" ht="15">
      <c r="B128" s="2"/>
      <c r="C128" s="2"/>
      <c r="D128" s="2"/>
      <c r="E128" s="2"/>
    </row>
    <row r="129" spans="2:5" ht="15">
      <c r="B129" s="2"/>
      <c r="C129" s="2"/>
      <c r="D129" s="2"/>
      <c r="E129" s="2"/>
    </row>
    <row r="130" spans="2:5" ht="15">
      <c r="B130" s="2"/>
      <c r="C130" s="2"/>
      <c r="D130" s="2"/>
      <c r="E130" s="2"/>
    </row>
    <row r="131" spans="2:5" ht="15">
      <c r="B131" s="2"/>
      <c r="C131" s="2"/>
      <c r="D131" s="2"/>
      <c r="E131" s="2"/>
    </row>
    <row r="132" spans="2:5" ht="15">
      <c r="B132" s="2"/>
      <c r="C132" s="2"/>
      <c r="D132" s="2"/>
      <c r="E132" s="2"/>
    </row>
    <row r="133" spans="2:5" ht="15">
      <c r="B133" s="2"/>
      <c r="C133" s="2"/>
      <c r="D133" s="2"/>
      <c r="E133" s="2"/>
    </row>
    <row r="134" spans="2:5" ht="15">
      <c r="B134" s="2"/>
      <c r="C134" s="2"/>
      <c r="D134" s="2"/>
      <c r="E134" s="2"/>
    </row>
    <row r="135" spans="2:5" ht="15">
      <c r="B135" s="2"/>
      <c r="C135" s="2"/>
      <c r="D135" s="2"/>
      <c r="E135" s="2"/>
    </row>
    <row r="136" spans="2:5" ht="15">
      <c r="B136" s="2"/>
      <c r="C136" s="2"/>
      <c r="D136" s="2"/>
      <c r="E136" s="2"/>
    </row>
    <row r="137" spans="2:5" ht="15">
      <c r="B137" s="2"/>
      <c r="C137" s="2"/>
      <c r="D137" s="2"/>
      <c r="E137" s="2"/>
    </row>
    <row r="138" spans="2:5" ht="15">
      <c r="B138" s="2"/>
      <c r="C138" s="2"/>
      <c r="D138" s="2"/>
      <c r="E138" s="2"/>
    </row>
    <row r="139" spans="2:5" ht="15">
      <c r="B139" s="2"/>
      <c r="C139" s="2"/>
      <c r="D139" s="2"/>
      <c r="E139" s="2"/>
    </row>
    <row r="140" spans="2:5" ht="15">
      <c r="B140" s="2"/>
      <c r="C140" s="2"/>
      <c r="D140" s="2"/>
      <c r="E140" s="2"/>
    </row>
    <row r="141" spans="2:5" ht="15">
      <c r="B141" s="2"/>
      <c r="C141" s="2"/>
      <c r="D141" s="2"/>
      <c r="E141" s="2"/>
    </row>
    <row r="142" spans="2:5" ht="15">
      <c r="B142" s="2"/>
      <c r="C142" s="2"/>
      <c r="D142" s="2"/>
      <c r="E142" s="2"/>
    </row>
    <row r="143" spans="2:5" ht="15">
      <c r="B143" s="2"/>
      <c r="C143" s="2"/>
      <c r="D143" s="2"/>
      <c r="E143" s="2"/>
    </row>
    <row r="144" spans="2:5" ht="15">
      <c r="B144" s="2"/>
      <c r="C144" s="2"/>
      <c r="D144" s="2"/>
      <c r="E144" s="2"/>
    </row>
    <row r="145" spans="2:5" ht="15">
      <c r="B145" s="2"/>
      <c r="C145" s="2"/>
      <c r="D145" s="2"/>
      <c r="E145" s="2"/>
    </row>
    <row r="146" spans="2:5" ht="15">
      <c r="B146" s="2"/>
      <c r="C146" s="2"/>
      <c r="D146" s="2"/>
      <c r="E146" s="2"/>
    </row>
    <row r="147" spans="2:5" ht="15">
      <c r="B147" s="2"/>
      <c r="C147" s="2"/>
      <c r="D147" s="2"/>
      <c r="E147" s="2"/>
    </row>
    <row r="148" spans="2:5" ht="15">
      <c r="B148" s="2"/>
      <c r="C148" s="2"/>
      <c r="D148" s="2"/>
      <c r="E148" s="2"/>
    </row>
    <row r="149" spans="2:5" ht="15">
      <c r="B149" s="2"/>
      <c r="C149" s="2"/>
      <c r="D149" s="2"/>
      <c r="E149" s="2"/>
    </row>
    <row r="150" spans="2:5" ht="15">
      <c r="B150" s="2"/>
      <c r="C150" s="2"/>
      <c r="D150" s="2"/>
      <c r="E150" s="2"/>
    </row>
    <row r="151" spans="2:5" ht="15">
      <c r="B151" s="2"/>
      <c r="C151" s="2"/>
      <c r="D151" s="2"/>
      <c r="E151" s="2"/>
    </row>
    <row r="152" spans="2:5" ht="15">
      <c r="B152" s="2"/>
      <c r="C152" s="2"/>
      <c r="D152" s="2"/>
      <c r="E152" s="2"/>
    </row>
    <row r="153" spans="2:5" ht="15">
      <c r="B153" s="2"/>
      <c r="C153" s="2"/>
      <c r="D153" s="2"/>
      <c r="E153" s="2"/>
    </row>
    <row r="154" spans="2:5" ht="15">
      <c r="B154" s="2"/>
      <c r="C154" s="2"/>
      <c r="D154" s="2"/>
      <c r="E154" s="2"/>
    </row>
    <row r="155" spans="2:5" ht="15">
      <c r="B155" s="2"/>
      <c r="C155" s="2"/>
      <c r="D155" s="2"/>
      <c r="E155" s="2"/>
    </row>
    <row r="156" spans="2:5" ht="15">
      <c r="B156" s="2"/>
      <c r="C156" s="2"/>
      <c r="D156" s="2"/>
      <c r="E156" s="2"/>
    </row>
    <row r="157" spans="2:5" ht="15">
      <c r="B157" s="2"/>
      <c r="C157" s="2"/>
      <c r="D157" s="2"/>
      <c r="E157" s="2"/>
    </row>
    <row r="158" spans="2:5" ht="15">
      <c r="B158" s="2"/>
      <c r="C158" s="2"/>
      <c r="D158" s="2"/>
      <c r="E158" s="2"/>
    </row>
    <row r="159" spans="2:5" ht="15">
      <c r="B159" s="2"/>
      <c r="C159" s="2"/>
      <c r="D159" s="2"/>
      <c r="E159" s="2"/>
    </row>
    <row r="160" spans="2:5" ht="15">
      <c r="B160" s="2"/>
      <c r="C160" s="2"/>
      <c r="D160" s="2"/>
      <c r="E160" s="2"/>
    </row>
    <row r="161" spans="2:5" ht="15">
      <c r="B161" s="2"/>
      <c r="C161" s="2"/>
      <c r="D161" s="2"/>
      <c r="E161" s="2"/>
    </row>
    <row r="162" spans="2:5" ht="15">
      <c r="B162" s="2"/>
      <c r="C162" s="2"/>
      <c r="D162" s="2"/>
      <c r="E162" s="2"/>
    </row>
    <row r="163" spans="2:5" ht="15">
      <c r="B163" s="2"/>
      <c r="C163" s="2"/>
      <c r="D163" s="2"/>
      <c r="E163" s="2"/>
    </row>
    <row r="164" spans="2:5" ht="15">
      <c r="B164" s="2"/>
      <c r="C164" s="2"/>
      <c r="D164" s="2"/>
      <c r="E164" s="2"/>
    </row>
    <row r="165" spans="2:5" ht="15">
      <c r="B165" s="2"/>
      <c r="C165" s="2"/>
      <c r="D165" s="2"/>
      <c r="E165" s="2"/>
    </row>
    <row r="166" spans="2:5" ht="15">
      <c r="B166" s="2"/>
      <c r="C166" s="2"/>
      <c r="D166" s="2"/>
      <c r="E166" s="2"/>
    </row>
    <row r="167" spans="2:5" ht="15">
      <c r="B167" s="2"/>
      <c r="C167" s="2"/>
      <c r="D167" s="2"/>
      <c r="E167" s="2"/>
    </row>
    <row r="168" spans="2:5" ht="15">
      <c r="B168" s="2"/>
      <c r="C168" s="2"/>
      <c r="D168" s="2"/>
      <c r="E168" s="2"/>
    </row>
    <row r="169" spans="2:5" ht="15">
      <c r="B169" s="2"/>
      <c r="C169" s="2"/>
      <c r="D169" s="2"/>
      <c r="E169" s="2"/>
    </row>
    <row r="170" spans="2:5" ht="15">
      <c r="B170" s="2"/>
      <c r="C170" s="2"/>
      <c r="D170" s="2"/>
      <c r="E170" s="2"/>
    </row>
    <row r="171" spans="2:5" ht="15">
      <c r="B171" s="2"/>
      <c r="C171" s="2"/>
      <c r="D171" s="2"/>
      <c r="E171" s="2"/>
    </row>
    <row r="172" spans="2:5" ht="15">
      <c r="B172" s="2"/>
      <c r="C172" s="2"/>
      <c r="D172" s="2"/>
      <c r="E172" s="2"/>
    </row>
    <row r="173" spans="2:5" ht="15">
      <c r="B173" s="2"/>
      <c r="C173" s="2"/>
      <c r="D173" s="2"/>
      <c r="E173" s="2"/>
    </row>
    <row r="174" spans="2:5" ht="15">
      <c r="B174" s="2"/>
      <c r="C174" s="2"/>
      <c r="D174" s="2"/>
      <c r="E174" s="2"/>
    </row>
    <row r="175" spans="2:5" ht="15">
      <c r="B175" s="2"/>
      <c r="C175" s="2"/>
      <c r="D175" s="2"/>
      <c r="E175" s="2"/>
    </row>
    <row r="176" spans="2:5" ht="15">
      <c r="B176" s="2"/>
      <c r="C176" s="2"/>
      <c r="D176" s="2"/>
      <c r="E176" s="2"/>
    </row>
    <row r="177" spans="2:5" ht="15">
      <c r="B177" s="2"/>
      <c r="C177" s="2"/>
      <c r="D177" s="2"/>
      <c r="E177" s="2"/>
    </row>
    <row r="178" spans="2:5" ht="15">
      <c r="B178" s="2"/>
      <c r="C178" s="2"/>
      <c r="D178" s="2"/>
      <c r="E178" s="2"/>
    </row>
    <row r="179" spans="2:5" ht="15">
      <c r="B179" s="2"/>
      <c r="C179" s="2"/>
      <c r="D179" s="2"/>
      <c r="E179" s="2"/>
    </row>
    <row r="180" spans="2:5" ht="15">
      <c r="B180" s="2"/>
      <c r="C180" s="2"/>
      <c r="D180" s="2"/>
      <c r="E180" s="2"/>
    </row>
    <row r="181" spans="2:5" ht="15">
      <c r="B181" s="2"/>
      <c r="C181" s="2"/>
      <c r="D181" s="2"/>
      <c r="E181" s="2"/>
    </row>
    <row r="182" spans="2:5" ht="15">
      <c r="B182" s="2"/>
      <c r="C182" s="2"/>
      <c r="D182" s="2"/>
      <c r="E182" s="2"/>
    </row>
    <row r="183" spans="2:5" ht="15">
      <c r="B183" s="2"/>
      <c r="C183" s="2"/>
      <c r="D183" s="2"/>
      <c r="E183" s="2"/>
    </row>
    <row r="184" spans="2:5" ht="15">
      <c r="B184" s="2"/>
      <c r="C184" s="2"/>
      <c r="D184" s="2"/>
      <c r="E184" s="2"/>
    </row>
    <row r="185" spans="2:5" ht="15">
      <c r="B185" s="2"/>
      <c r="C185" s="2"/>
      <c r="D185" s="2"/>
      <c r="E185" s="2"/>
    </row>
    <row r="186" spans="2:5" ht="15">
      <c r="B186" s="2"/>
      <c r="C186" s="2"/>
      <c r="D186" s="2"/>
      <c r="E186" s="2"/>
    </row>
    <row r="187" spans="2:5" ht="15">
      <c r="B187" s="2"/>
      <c r="C187" s="2"/>
      <c r="D187" s="2"/>
      <c r="E187" s="2"/>
    </row>
    <row r="188" spans="2:5" ht="15">
      <c r="B188" s="2"/>
      <c r="C188" s="2"/>
      <c r="D188" s="2"/>
      <c r="E188" s="2"/>
    </row>
    <row r="189" spans="2:5" ht="15">
      <c r="B189" s="2"/>
      <c r="C189" s="2"/>
      <c r="D189" s="2"/>
      <c r="E189" s="2"/>
    </row>
    <row r="190" spans="2:5" ht="15">
      <c r="B190" s="2"/>
      <c r="C190" s="2"/>
      <c r="D190" s="2"/>
      <c r="E190" s="2"/>
    </row>
    <row r="191" spans="2:5" ht="15">
      <c r="B191" s="2"/>
      <c r="C191" s="2"/>
      <c r="D191" s="2"/>
      <c r="E191" s="2"/>
    </row>
    <row r="192" spans="2:5" ht="15">
      <c r="B192" s="2"/>
      <c r="C192" s="2"/>
      <c r="D192" s="2"/>
      <c r="E192" s="2"/>
    </row>
    <row r="193" spans="2:5" ht="15">
      <c r="B193" s="2"/>
      <c r="C193" s="2"/>
      <c r="D193" s="2"/>
      <c r="E193" s="2"/>
    </row>
    <row r="194" spans="2:5" ht="15">
      <c r="B194" s="2"/>
      <c r="C194" s="2"/>
      <c r="D194" s="2"/>
      <c r="E194" s="2"/>
    </row>
    <row r="195" spans="2:5" ht="15">
      <c r="B195" s="2"/>
      <c r="C195" s="2"/>
      <c r="D195" s="2"/>
      <c r="E195" s="2"/>
    </row>
    <row r="196" spans="2:5" ht="15">
      <c r="B196" s="2"/>
      <c r="C196" s="2"/>
      <c r="D196" s="2"/>
      <c r="E196" s="2"/>
    </row>
    <row r="197" spans="2:5" ht="15">
      <c r="B197" s="2"/>
      <c r="C197" s="2"/>
      <c r="D197" s="2"/>
      <c r="E197" s="2"/>
    </row>
    <row r="198" spans="2:5" ht="15">
      <c r="B198" s="2"/>
      <c r="C198" s="2"/>
      <c r="D198" s="2"/>
      <c r="E198" s="2"/>
    </row>
    <row r="199" spans="2:5" ht="15">
      <c r="B199" s="2"/>
      <c r="C199" s="2"/>
      <c r="D199" s="2"/>
      <c r="E199" s="2"/>
    </row>
    <row r="200" spans="2:5" ht="15">
      <c r="B200" s="2"/>
      <c r="C200" s="2"/>
      <c r="D200" s="2"/>
      <c r="E200" s="2"/>
    </row>
    <row r="201" spans="2:5" ht="15">
      <c r="B201" s="2"/>
      <c r="C201" s="2"/>
      <c r="D201" s="2"/>
      <c r="E201" s="2"/>
    </row>
    <row r="202" spans="2:5" ht="15">
      <c r="B202" s="2"/>
      <c r="C202" s="2"/>
      <c r="D202" s="2"/>
      <c r="E202" s="2"/>
    </row>
    <row r="203" spans="2:5" ht="15">
      <c r="B203" s="2"/>
      <c r="C203" s="2"/>
      <c r="D203" s="2"/>
      <c r="E203" s="2"/>
    </row>
    <row r="204" spans="2:5" ht="15">
      <c r="B204" s="2"/>
      <c r="C204" s="2"/>
      <c r="D204" s="2"/>
      <c r="E204" s="2"/>
    </row>
    <row r="205" spans="2:5" ht="15">
      <c r="B205" s="2"/>
      <c r="C205" s="2"/>
      <c r="D205" s="2"/>
      <c r="E205" s="2"/>
    </row>
    <row r="206" spans="2:5" ht="15">
      <c r="B206" s="2"/>
      <c r="C206" s="2"/>
      <c r="D206" s="2"/>
      <c r="E206" s="2"/>
    </row>
    <row r="207" spans="2:5" ht="15">
      <c r="B207" s="2"/>
      <c r="C207" s="2"/>
      <c r="D207" s="2"/>
      <c r="E207" s="2"/>
    </row>
    <row r="208" spans="2:5" ht="15">
      <c r="B208" s="2"/>
      <c r="C208" s="2"/>
      <c r="D208" s="2"/>
      <c r="E208" s="2"/>
    </row>
    <row r="209" spans="2:5" ht="15">
      <c r="B209" s="2"/>
      <c r="C209" s="2"/>
      <c r="D209" s="2"/>
      <c r="E209" s="2"/>
    </row>
    <row r="210" spans="2:5" ht="15">
      <c r="B210" s="2"/>
      <c r="C210" s="2"/>
      <c r="D210" s="2"/>
      <c r="E210" s="2"/>
    </row>
    <row r="211" spans="2:5" ht="15">
      <c r="B211" s="2"/>
      <c r="C211" s="2"/>
      <c r="D211" s="2"/>
      <c r="E211" s="2"/>
    </row>
    <row r="212" spans="2:5" ht="15">
      <c r="B212" s="2"/>
      <c r="C212" s="2"/>
      <c r="D212" s="2"/>
      <c r="E212" s="2"/>
    </row>
    <row r="213" spans="2:5" ht="15">
      <c r="B213" s="2"/>
      <c r="C213" s="2"/>
      <c r="D213" s="2"/>
      <c r="E213" s="2"/>
    </row>
    <row r="214" spans="2:5" ht="15">
      <c r="B214" s="2"/>
      <c r="C214" s="2"/>
      <c r="D214" s="2"/>
      <c r="E214" s="2"/>
    </row>
    <row r="215" spans="2:5" ht="15">
      <c r="B215" s="2"/>
      <c r="C215" s="2"/>
      <c r="D215" s="2"/>
      <c r="E215" s="2"/>
    </row>
    <row r="216" spans="2:5" ht="15">
      <c r="B216" s="2"/>
      <c r="C216" s="2"/>
      <c r="D216" s="2"/>
      <c r="E216" s="2"/>
    </row>
    <row r="217" spans="2:5" ht="15">
      <c r="B217" s="2"/>
      <c r="C217" s="2"/>
      <c r="D217" s="2"/>
      <c r="E217" s="2"/>
    </row>
    <row r="218" spans="2:5" ht="15">
      <c r="B218" s="2"/>
      <c r="C218" s="2"/>
      <c r="D218" s="2"/>
      <c r="E218" s="2"/>
    </row>
    <row r="219" spans="2:5" ht="15">
      <c r="B219" s="2"/>
      <c r="C219" s="2"/>
      <c r="D219" s="2"/>
      <c r="E219" s="2"/>
    </row>
    <row r="220" spans="2:5" ht="15">
      <c r="B220" s="2"/>
      <c r="C220" s="2"/>
      <c r="D220" s="2"/>
      <c r="E220" s="2"/>
    </row>
    <row r="221" spans="2:5" ht="15">
      <c r="B221" s="2"/>
      <c r="C221" s="2"/>
      <c r="D221" s="2"/>
      <c r="E221" s="2"/>
    </row>
    <row r="222" spans="2:5" ht="15">
      <c r="B222" s="2"/>
      <c r="C222" s="2"/>
      <c r="D222" s="2"/>
      <c r="E222" s="2"/>
    </row>
    <row r="223" spans="2:5" ht="15">
      <c r="B223" s="2"/>
      <c r="C223" s="2"/>
      <c r="D223" s="2"/>
      <c r="E223" s="2"/>
    </row>
    <row r="224" spans="2:5" ht="15">
      <c r="B224" s="2"/>
      <c r="C224" s="2"/>
      <c r="D224" s="2"/>
      <c r="E224" s="2"/>
    </row>
    <row r="225" spans="2:5" ht="15">
      <c r="B225" s="2"/>
      <c r="C225" s="2"/>
      <c r="D225" s="2"/>
      <c r="E225" s="2"/>
    </row>
    <row r="226" spans="2:5" ht="15">
      <c r="B226" s="2"/>
      <c r="C226" s="2"/>
      <c r="D226" s="2"/>
      <c r="E226" s="2"/>
    </row>
    <row r="227" spans="2:5" ht="15">
      <c r="B227" s="2"/>
      <c r="C227" s="2"/>
      <c r="D227" s="2"/>
      <c r="E227" s="2"/>
    </row>
    <row r="228" spans="2:5" ht="15">
      <c r="B228" s="2"/>
      <c r="C228" s="2"/>
      <c r="D228" s="2"/>
      <c r="E228" s="2"/>
    </row>
    <row r="229" spans="2:5" ht="15">
      <c r="B229" s="2"/>
      <c r="C229" s="2"/>
      <c r="D229" s="2"/>
      <c r="E229" s="2"/>
    </row>
    <row r="230" spans="2:5" ht="15">
      <c r="B230" s="2"/>
      <c r="C230" s="2"/>
      <c r="D230" s="2"/>
      <c r="E230" s="2"/>
    </row>
    <row r="231" spans="2:5" ht="15">
      <c r="B231" s="2"/>
      <c r="C231" s="2"/>
      <c r="D231" s="2"/>
      <c r="E231" s="2"/>
    </row>
    <row r="232" spans="2:5" ht="15">
      <c r="B232" s="2"/>
      <c r="E232" s="2"/>
    </row>
    <row r="233" ht="15">
      <c r="E233" s="2"/>
    </row>
    <row r="234" ht="15">
      <c r="E234" s="2"/>
    </row>
    <row r="235" ht="15">
      <c r="E235" s="2"/>
    </row>
    <row r="236" ht="15">
      <c r="E236" s="2"/>
    </row>
    <row r="237" spans="3:5" ht="15">
      <c r="C237" s="2"/>
      <c r="D237" s="2"/>
      <c r="E237" s="2"/>
    </row>
    <row r="238" spans="2:5" ht="15">
      <c r="B238" s="2"/>
      <c r="C238" s="2"/>
      <c r="D238" s="2"/>
      <c r="E238" s="2"/>
    </row>
    <row r="239" spans="2:5" ht="15">
      <c r="B239" s="2"/>
      <c r="C239" s="2"/>
      <c r="D239" s="2"/>
      <c r="E239" s="2"/>
    </row>
    <row r="240" spans="2:5" ht="15">
      <c r="B240" s="2"/>
      <c r="C240" s="2"/>
      <c r="D240" s="2"/>
      <c r="E240" s="2"/>
    </row>
    <row r="241" spans="2:5" ht="15">
      <c r="B241" s="2"/>
      <c r="C241" s="2"/>
      <c r="D241" s="2"/>
      <c r="E241" s="2"/>
    </row>
    <row r="242" spans="2:5" ht="15">
      <c r="B242" s="2"/>
      <c r="C242" s="2"/>
      <c r="D242" s="2"/>
      <c r="E242" s="2"/>
    </row>
    <row r="243" spans="2:5" ht="15">
      <c r="B243" s="2"/>
      <c r="C243" s="2"/>
      <c r="D243" s="2"/>
      <c r="E243" s="2"/>
    </row>
    <row r="244" spans="2:5" ht="12.75" customHeight="1">
      <c r="B244" s="2"/>
      <c r="C244" s="2"/>
      <c r="D244" s="2"/>
      <c r="E244" s="2"/>
    </row>
    <row r="245" spans="2:5" ht="13.5" customHeight="1">
      <c r="B245" s="2"/>
      <c r="C245" s="2"/>
      <c r="D245" s="2"/>
      <c r="E245" s="2"/>
    </row>
    <row r="246" spans="2:5" ht="15.75" customHeight="1">
      <c r="B246" s="2"/>
      <c r="C246" s="2"/>
      <c r="D246" s="2"/>
      <c r="E246" s="2"/>
    </row>
    <row r="247" spans="2:5" ht="15">
      <c r="B247" s="2"/>
      <c r="C247" s="2"/>
      <c r="D247" s="2"/>
      <c r="E247" s="2"/>
    </row>
    <row r="248" spans="2:5" ht="15">
      <c r="B248" s="2"/>
      <c r="C248" s="2"/>
      <c r="D248" s="2"/>
      <c r="E248" s="2"/>
    </row>
    <row r="249" spans="2:5" ht="15">
      <c r="B249" s="2"/>
      <c r="C249" s="2"/>
      <c r="D249" s="2"/>
      <c r="E249" s="2"/>
    </row>
    <row r="250" spans="2:5" ht="15">
      <c r="B250" s="2"/>
      <c r="C250" s="2"/>
      <c r="D250" s="2"/>
      <c r="E250" s="2"/>
    </row>
    <row r="251" spans="2:5" ht="15">
      <c r="B251" s="2"/>
      <c r="C251" s="2"/>
      <c r="D251" s="2"/>
      <c r="E251" s="2"/>
    </row>
    <row r="252" spans="2:5" ht="15">
      <c r="B252" s="2"/>
      <c r="C252" s="2"/>
      <c r="D252" s="2"/>
      <c r="E252" s="2"/>
    </row>
    <row r="253" spans="2:5" ht="15">
      <c r="B253" s="2"/>
      <c r="C253" s="2"/>
      <c r="D253" s="2"/>
      <c r="E253" s="2"/>
    </row>
    <row r="254" spans="2:5" ht="15">
      <c r="B254" s="2"/>
      <c r="C254" s="2"/>
      <c r="D254" s="2"/>
      <c r="E254" s="2"/>
    </row>
    <row r="255" spans="2:5" ht="15">
      <c r="B255" s="2"/>
      <c r="C255" s="2"/>
      <c r="D255" s="2"/>
      <c r="E255" s="2"/>
    </row>
    <row r="256" spans="2:5" ht="15">
      <c r="B256" s="2"/>
      <c r="C256" s="2"/>
      <c r="D256" s="2"/>
      <c r="E256" s="2"/>
    </row>
    <row r="257" spans="2:5" ht="15">
      <c r="B257" s="2"/>
      <c r="C257" s="2"/>
      <c r="D257" s="2"/>
      <c r="E257" s="2"/>
    </row>
    <row r="258" spans="2:5" ht="15">
      <c r="B258" s="2"/>
      <c r="C258" s="2"/>
      <c r="D258" s="2"/>
      <c r="E258" s="2"/>
    </row>
    <row r="259" spans="2:5" ht="15">
      <c r="B259" s="2"/>
      <c r="C259" s="2"/>
      <c r="D259" s="2"/>
      <c r="E259" s="2"/>
    </row>
    <row r="260" spans="2:5" ht="15">
      <c r="B260" s="2"/>
      <c r="C260" s="2"/>
      <c r="D260" s="2"/>
      <c r="E260" s="2"/>
    </row>
    <row r="261" spans="2:5" ht="15">
      <c r="B261" s="2"/>
      <c r="C261" s="2"/>
      <c r="D261" s="2"/>
      <c r="E261" s="2"/>
    </row>
    <row r="262" spans="2:5" ht="15">
      <c r="B262" s="2"/>
      <c r="C262" s="2"/>
      <c r="D262" s="2"/>
      <c r="E262" s="2"/>
    </row>
    <row r="263" spans="2:5" ht="15">
      <c r="B263" s="2"/>
      <c r="C263" s="2"/>
      <c r="D263" s="2"/>
      <c r="E263" s="2"/>
    </row>
    <row r="264" spans="2:5" ht="15">
      <c r="B264" s="2"/>
      <c r="C264" s="2"/>
      <c r="D264" s="2"/>
      <c r="E264" s="2"/>
    </row>
    <row r="265" spans="2:5" ht="15">
      <c r="B265" s="2"/>
      <c r="C265" s="2"/>
      <c r="D265" s="2"/>
      <c r="E265" s="2"/>
    </row>
    <row r="266" spans="2:5" ht="15">
      <c r="B266" s="2"/>
      <c r="C266" s="2"/>
      <c r="D266" s="2"/>
      <c r="E266" s="2"/>
    </row>
    <row r="267" spans="2:5" ht="15">
      <c r="B267" s="2"/>
      <c r="C267" s="2"/>
      <c r="D267" s="2"/>
      <c r="E267" s="2"/>
    </row>
    <row r="268" spans="2:5" ht="15">
      <c r="B268" s="2"/>
      <c r="C268" s="2"/>
      <c r="D268" s="2"/>
      <c r="E268" s="2"/>
    </row>
    <row r="269" spans="2:5" ht="15">
      <c r="B269" s="2"/>
      <c r="C269" s="2"/>
      <c r="D269" s="2"/>
      <c r="E269" s="2"/>
    </row>
    <row r="270" spans="2:5" ht="15">
      <c r="B270" s="2"/>
      <c r="C270" s="2"/>
      <c r="D270" s="2"/>
      <c r="E270" s="2"/>
    </row>
    <row r="271" spans="2:5" ht="15">
      <c r="B271" s="2"/>
      <c r="C271" s="2"/>
      <c r="D271" s="2"/>
      <c r="E271" s="2"/>
    </row>
    <row r="272" spans="2:5" ht="15">
      <c r="B272" s="2"/>
      <c r="C272" s="2"/>
      <c r="D272" s="2"/>
      <c r="E272" s="2"/>
    </row>
    <row r="273" spans="2:5" ht="15">
      <c r="B273" s="2"/>
      <c r="C273" s="2"/>
      <c r="D273" s="2"/>
      <c r="E273" s="2"/>
    </row>
    <row r="274" spans="2:5" ht="15">
      <c r="B274" s="2"/>
      <c r="C274" s="2"/>
      <c r="D274" s="2"/>
      <c r="E274" s="2"/>
    </row>
    <row r="275" spans="2:5" ht="15">
      <c r="B275" s="2"/>
      <c r="C275" s="2"/>
      <c r="D275" s="2"/>
      <c r="E275" s="2"/>
    </row>
    <row r="276" spans="2:5" ht="15">
      <c r="B276" s="2"/>
      <c r="C276" s="2"/>
      <c r="D276" s="2"/>
      <c r="E276" s="2"/>
    </row>
    <row r="277" spans="2:5" ht="15">
      <c r="B277" s="2"/>
      <c r="C277" s="2"/>
      <c r="D277" s="2"/>
      <c r="E277" s="2"/>
    </row>
    <row r="278" spans="2:5" ht="15">
      <c r="B278" s="2"/>
      <c r="C278" s="2"/>
      <c r="D278" s="2"/>
      <c r="E278" s="2"/>
    </row>
    <row r="279" spans="2:5" ht="15">
      <c r="B279" s="2"/>
      <c r="C279" s="2"/>
      <c r="D279" s="2"/>
      <c r="E279" s="2"/>
    </row>
    <row r="280" spans="2:5" ht="15">
      <c r="B280" s="2"/>
      <c r="C280" s="2"/>
      <c r="D280" s="2"/>
      <c r="E280" s="2"/>
    </row>
    <row r="281" spans="2:5" ht="15">
      <c r="B281" s="2"/>
      <c r="C281" s="2"/>
      <c r="D281" s="2"/>
      <c r="E281" s="2"/>
    </row>
    <row r="282" spans="2:5" ht="15">
      <c r="B282" s="2"/>
      <c r="C282" s="2"/>
      <c r="D282" s="2"/>
      <c r="E282" s="2"/>
    </row>
    <row r="283" spans="2:5" ht="15">
      <c r="B283" s="2"/>
      <c r="C283" s="2"/>
      <c r="D283" s="2"/>
      <c r="E283" s="2"/>
    </row>
    <row r="284" spans="2:5" ht="15">
      <c r="B284" s="2"/>
      <c r="C284" s="2"/>
      <c r="D284" s="2"/>
      <c r="E284" s="2"/>
    </row>
    <row r="285" spans="2:5" ht="15">
      <c r="B285" s="2"/>
      <c r="C285" s="2"/>
      <c r="D285" s="2"/>
      <c r="E285" s="2"/>
    </row>
    <row r="286" spans="2:5" ht="15">
      <c r="B286" s="2"/>
      <c r="C286" s="2"/>
      <c r="D286" s="2"/>
      <c r="E286" s="2"/>
    </row>
    <row r="287" spans="2:5" ht="15">
      <c r="B287" s="2"/>
      <c r="C287" s="2"/>
      <c r="D287" s="2"/>
      <c r="E287" s="2"/>
    </row>
    <row r="288" spans="2:5" ht="15">
      <c r="B288" s="2"/>
      <c r="C288" s="2"/>
      <c r="D288" s="2"/>
      <c r="E288" s="2"/>
    </row>
    <row r="289" spans="2:5" ht="15">
      <c r="B289" s="2"/>
      <c r="C289" s="2"/>
      <c r="D289" s="2"/>
      <c r="E289" s="2"/>
    </row>
    <row r="290" spans="2:5" ht="15">
      <c r="B290" s="2"/>
      <c r="C290" s="2"/>
      <c r="D290" s="2"/>
      <c r="E290" s="2"/>
    </row>
    <row r="291" spans="2:5" ht="15">
      <c r="B291" s="2"/>
      <c r="C291" s="2"/>
      <c r="D291" s="2"/>
      <c r="E291" s="2"/>
    </row>
    <row r="292" spans="2:5" ht="15">
      <c r="B292" s="2"/>
      <c r="C292" s="2"/>
      <c r="D292" s="2"/>
      <c r="E292" s="2"/>
    </row>
    <row r="293" spans="2:5" ht="15">
      <c r="B293" s="2"/>
      <c r="C293" s="2"/>
      <c r="D293" s="2"/>
      <c r="E293" s="2"/>
    </row>
    <row r="294" spans="2:5" ht="15">
      <c r="B294" s="2"/>
      <c r="C294" s="2"/>
      <c r="D294" s="2"/>
      <c r="E294" s="2"/>
    </row>
    <row r="295" spans="2:5" ht="15">
      <c r="B295" s="2"/>
      <c r="C295" s="2"/>
      <c r="D295" s="2"/>
      <c r="E295" s="2"/>
    </row>
    <row r="296" spans="2:5" ht="15">
      <c r="B296" s="2"/>
      <c r="C296" s="2"/>
      <c r="D296" s="2"/>
      <c r="E296" s="2"/>
    </row>
    <row r="297" spans="2:5" ht="15">
      <c r="B297" s="2"/>
      <c r="C297" s="2"/>
      <c r="D297" s="2"/>
      <c r="E297" s="2"/>
    </row>
    <row r="298" spans="2:5" ht="15">
      <c r="B298" s="2"/>
      <c r="C298" s="2"/>
      <c r="D298" s="2"/>
      <c r="E298" s="2"/>
    </row>
    <row r="299" spans="2:5" ht="15">
      <c r="B299" s="2"/>
      <c r="C299" s="2"/>
      <c r="D299" s="2"/>
      <c r="E299" s="2"/>
    </row>
    <row r="300" spans="2:5" ht="15">
      <c r="B300" s="2"/>
      <c r="C300" s="2"/>
      <c r="D300" s="2"/>
      <c r="E300" s="2"/>
    </row>
    <row r="301" spans="2:5" ht="15">
      <c r="B301" s="2"/>
      <c r="C301" s="2"/>
      <c r="D301" s="2"/>
      <c r="E301" s="2"/>
    </row>
    <row r="302" spans="2:5" ht="15">
      <c r="B302" s="2"/>
      <c r="C302" s="2"/>
      <c r="D302" s="2"/>
      <c r="E302" s="2"/>
    </row>
    <row r="303" spans="2:5" ht="15">
      <c r="B303" s="2"/>
      <c r="C303" s="2"/>
      <c r="D303" s="2"/>
      <c r="E303" s="2"/>
    </row>
    <row r="304" spans="2:5" ht="15">
      <c r="B304" s="2"/>
      <c r="C304" s="2"/>
      <c r="D304" s="2"/>
      <c r="E304" s="2"/>
    </row>
    <row r="305" spans="2:5" ht="15">
      <c r="B305" s="2"/>
      <c r="C305" s="2"/>
      <c r="D305" s="2"/>
      <c r="E305" s="2"/>
    </row>
    <row r="306" spans="2:5" ht="15">
      <c r="B306" s="2"/>
      <c r="C306" s="2"/>
      <c r="D306" s="2"/>
      <c r="E306" s="2"/>
    </row>
    <row r="307" spans="2:5" ht="15">
      <c r="B307" s="2"/>
      <c r="C307" s="2"/>
      <c r="D307" s="2"/>
      <c r="E307" s="2"/>
    </row>
    <row r="308" spans="2:5" ht="15">
      <c r="B308" s="2"/>
      <c r="C308" s="2"/>
      <c r="D308" s="2"/>
      <c r="E308" s="2"/>
    </row>
    <row r="309" spans="2:5" ht="15">
      <c r="B309" s="2"/>
      <c r="C309" s="2"/>
      <c r="D309" s="2"/>
      <c r="E309" s="2"/>
    </row>
    <row r="310" ht="15">
      <c r="B310" s="2"/>
    </row>
  </sheetData>
  <sheetProtection/>
  <mergeCells count="127">
    <mergeCell ref="B71:I71"/>
    <mergeCell ref="B72:I72"/>
    <mergeCell ref="B92:I92"/>
    <mergeCell ref="B46:I46"/>
    <mergeCell ref="B104:I104"/>
    <mergeCell ref="B97:I97"/>
    <mergeCell ref="B94:I94"/>
    <mergeCell ref="H55:I55"/>
    <mergeCell ref="F56:G56"/>
    <mergeCell ref="H56:I56"/>
    <mergeCell ref="H6:I6"/>
    <mergeCell ref="H13:I13"/>
    <mergeCell ref="F13:G13"/>
    <mergeCell ref="F16:G16"/>
    <mergeCell ref="H16:I16"/>
    <mergeCell ref="B43:I43"/>
    <mergeCell ref="H17:I17"/>
    <mergeCell ref="H19:I19"/>
    <mergeCell ref="B11:I11"/>
    <mergeCell ref="H12:I12"/>
    <mergeCell ref="B96:I96"/>
    <mergeCell ref="B93:I93"/>
    <mergeCell ref="B99:I99"/>
    <mergeCell ref="B89:I89"/>
    <mergeCell ref="B87:I87"/>
    <mergeCell ref="B88:I88"/>
    <mergeCell ref="B95:I95"/>
    <mergeCell ref="B23:I23"/>
    <mergeCell ref="F12:G12"/>
    <mergeCell ref="F19:G19"/>
    <mergeCell ref="F9:G9"/>
    <mergeCell ref="B33:I33"/>
    <mergeCell ref="B38:I38"/>
    <mergeCell ref="F17:G17"/>
    <mergeCell ref="B36:I36"/>
    <mergeCell ref="B22:I22"/>
    <mergeCell ref="H5:I5"/>
    <mergeCell ref="B52:B53"/>
    <mergeCell ref="F53:G53"/>
    <mergeCell ref="H53:I53"/>
    <mergeCell ref="H54:I54"/>
    <mergeCell ref="F54:G54"/>
    <mergeCell ref="B35:I35"/>
    <mergeCell ref="B41:I41"/>
    <mergeCell ref="B42:I42"/>
    <mergeCell ref="B39:I39"/>
    <mergeCell ref="B40:I40"/>
    <mergeCell ref="B24:I24"/>
    <mergeCell ref="B37:I37"/>
    <mergeCell ref="B47:I47"/>
    <mergeCell ref="B50:I50"/>
    <mergeCell ref="B25:I25"/>
    <mergeCell ref="B27:I27"/>
    <mergeCell ref="B29:I29"/>
    <mergeCell ref="B32:I32"/>
    <mergeCell ref="B30:I30"/>
    <mergeCell ref="B48:I48"/>
    <mergeCell ref="B44:I44"/>
    <mergeCell ref="B34:I34"/>
    <mergeCell ref="F7:G7"/>
    <mergeCell ref="H7:I7"/>
    <mergeCell ref="F10:G10"/>
    <mergeCell ref="H10:I10"/>
    <mergeCell ref="F14:G14"/>
    <mergeCell ref="H14:I14"/>
    <mergeCell ref="H9:I9"/>
    <mergeCell ref="B8:I8"/>
    <mergeCell ref="B15:I15"/>
    <mergeCell ref="B20:I20"/>
    <mergeCell ref="H3:I3"/>
    <mergeCell ref="F3:G3"/>
    <mergeCell ref="B3:B4"/>
    <mergeCell ref="F4:G4"/>
    <mergeCell ref="F5:G5"/>
    <mergeCell ref="F6:G6"/>
    <mergeCell ref="H4:I4"/>
    <mergeCell ref="B73:I73"/>
    <mergeCell ref="B49:I49"/>
    <mergeCell ref="B78:I78"/>
    <mergeCell ref="F52:G52"/>
    <mergeCell ref="H52:I52"/>
    <mergeCell ref="H58:I58"/>
    <mergeCell ref="B57:I57"/>
    <mergeCell ref="B70:I70"/>
    <mergeCell ref="F63:G63"/>
    <mergeCell ref="H63:I63"/>
    <mergeCell ref="B86:I86"/>
    <mergeCell ref="B51:I51"/>
    <mergeCell ref="B2:I2"/>
    <mergeCell ref="B45:I45"/>
    <mergeCell ref="B26:I26"/>
    <mergeCell ref="B21:I21"/>
    <mergeCell ref="B31:I31"/>
    <mergeCell ref="B60:I60"/>
    <mergeCell ref="F55:G55"/>
    <mergeCell ref="F58:G58"/>
    <mergeCell ref="F59:G59"/>
    <mergeCell ref="H59:I59"/>
    <mergeCell ref="F61:G61"/>
    <mergeCell ref="H61:I61"/>
    <mergeCell ref="F62:G62"/>
    <mergeCell ref="H62:I62"/>
    <mergeCell ref="H65:I65"/>
    <mergeCell ref="F66:G66"/>
    <mergeCell ref="H66:I66"/>
    <mergeCell ref="F68:G68"/>
    <mergeCell ref="H68:I68"/>
    <mergeCell ref="B69:I69"/>
    <mergeCell ref="F65:G65"/>
    <mergeCell ref="B74:I74"/>
    <mergeCell ref="B80:I80"/>
    <mergeCell ref="B79:I79"/>
    <mergeCell ref="B85:I85"/>
    <mergeCell ref="B81:I81"/>
    <mergeCell ref="B77:I77"/>
    <mergeCell ref="B84:I84"/>
    <mergeCell ref="B83:I83"/>
    <mergeCell ref="B100:I100"/>
    <mergeCell ref="B101:I101"/>
    <mergeCell ref="B76:I76"/>
    <mergeCell ref="B18:I18"/>
    <mergeCell ref="B67:I67"/>
    <mergeCell ref="B64:I64"/>
    <mergeCell ref="B90:I90"/>
    <mergeCell ref="B98:I98"/>
    <mergeCell ref="B82:I82"/>
    <mergeCell ref="B75:I75"/>
  </mergeCells>
  <printOptions horizontalCentered="1" verticalCentered="1"/>
  <pageMargins left="0.3937007874015748" right="0.5905511811023623" top="0.1968503937007874" bottom="0.1968503937007874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10"/>
  <sheetViews>
    <sheetView tabSelected="1" zoomScalePageLayoutView="0" workbookViewId="0" topLeftCell="B1">
      <selection activeCell="H10" sqref="H10:I10"/>
    </sheetView>
  </sheetViews>
  <sheetFormatPr defaultColWidth="9.140625" defaultRowHeight="12.75"/>
  <cols>
    <col min="2" max="2" width="20.00390625" style="0" customWidth="1"/>
    <col min="3" max="3" width="12.8515625" style="0" customWidth="1"/>
    <col min="4" max="4" width="14.00390625" style="0" customWidth="1"/>
    <col min="5" max="5" width="14.421875" style="0" customWidth="1"/>
    <col min="6" max="6" width="11.57421875" style="0" customWidth="1"/>
    <col min="7" max="7" width="8.7109375" style="0" customWidth="1"/>
    <col min="8" max="8" width="10.7109375" style="0" customWidth="1"/>
    <col min="9" max="9" width="12.140625" style="0" customWidth="1"/>
    <col min="10" max="11" width="16.421875" style="0" customWidth="1"/>
    <col min="12" max="12" width="15.421875" style="0" customWidth="1"/>
    <col min="13" max="13" width="14.28125" style="0" customWidth="1"/>
    <col min="14" max="14" width="17.7109375" style="0" customWidth="1"/>
  </cols>
  <sheetData>
    <row r="2" spans="2:14" ht="15.75" thickBot="1">
      <c r="B2" s="415" t="s">
        <v>56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7"/>
    </row>
    <row r="3" spans="2:14" ht="15.75" customHeight="1">
      <c r="B3" s="301" t="s">
        <v>19</v>
      </c>
      <c r="C3" s="74" t="s">
        <v>13</v>
      </c>
      <c r="D3" s="74" t="s">
        <v>16</v>
      </c>
      <c r="E3" s="77" t="s">
        <v>16</v>
      </c>
      <c r="F3" s="286" t="s">
        <v>14</v>
      </c>
      <c r="G3" s="287"/>
      <c r="H3" s="286" t="s">
        <v>16</v>
      </c>
      <c r="I3" s="286"/>
      <c r="J3" s="407" t="s">
        <v>78</v>
      </c>
      <c r="K3" s="407" t="s">
        <v>80</v>
      </c>
      <c r="L3" s="407" t="s">
        <v>110</v>
      </c>
      <c r="M3" s="407" t="s">
        <v>109</v>
      </c>
      <c r="N3" s="407" t="s">
        <v>79</v>
      </c>
    </row>
    <row r="4" spans="2:14" ht="13.5" thickBot="1">
      <c r="B4" s="302"/>
      <c r="C4" s="81" t="s">
        <v>51</v>
      </c>
      <c r="D4" s="82" t="s">
        <v>18</v>
      </c>
      <c r="E4" s="84" t="s">
        <v>17</v>
      </c>
      <c r="F4" s="303" t="s">
        <v>15</v>
      </c>
      <c r="G4" s="304"/>
      <c r="H4" s="303" t="s">
        <v>26</v>
      </c>
      <c r="I4" s="303"/>
      <c r="J4" s="408"/>
      <c r="K4" s="408"/>
      <c r="L4" s="408"/>
      <c r="M4" s="408"/>
      <c r="N4" s="408"/>
    </row>
    <row r="5" spans="2:14" ht="12.75">
      <c r="B5" s="62" t="s">
        <v>1</v>
      </c>
      <c r="C5" s="64">
        <v>532.38</v>
      </c>
      <c r="D5" s="48">
        <v>144.18</v>
      </c>
      <c r="E5" s="66">
        <v>138</v>
      </c>
      <c r="F5" s="435">
        <f>D5+E6-H5</f>
        <v>127.16</v>
      </c>
      <c r="G5" s="367"/>
      <c r="H5" s="348">
        <v>155.02</v>
      </c>
      <c r="I5" s="436"/>
      <c r="J5" s="103">
        <f>C5*H5*0.3696</f>
        <v>30502.92079296</v>
      </c>
      <c r="K5" s="103">
        <f>J5*80%</f>
        <v>24402.336634368003</v>
      </c>
      <c r="L5" s="103">
        <f>(J5*2.3%)</f>
        <v>701.56717823808</v>
      </c>
      <c r="M5" s="103">
        <f>(C5*1.8)*80%</f>
        <v>766.6272</v>
      </c>
      <c r="N5" s="103">
        <f>(J5*80%)-L5-M5</f>
        <v>22934.142256129922</v>
      </c>
    </row>
    <row r="6" spans="2:14" ht="13.5" thickBot="1">
      <c r="B6" s="63" t="s">
        <v>0</v>
      </c>
      <c r="C6" s="115">
        <v>3383.72</v>
      </c>
      <c r="D6" s="116">
        <v>146.56</v>
      </c>
      <c r="E6" s="117">
        <v>138</v>
      </c>
      <c r="F6" s="437">
        <f>D6+E7-H6</f>
        <v>135.75</v>
      </c>
      <c r="G6" s="438"/>
      <c r="H6" s="439">
        <v>148.81</v>
      </c>
      <c r="I6" s="440"/>
      <c r="J6" s="104">
        <f>C6*H6*0.3696</f>
        <v>186105.19553471997</v>
      </c>
      <c r="K6" s="104">
        <f>J6*80%</f>
        <v>148884.15642777598</v>
      </c>
      <c r="L6" s="103">
        <f>(J6*2.3%)</f>
        <v>4280.419497298559</v>
      </c>
      <c r="M6" s="104">
        <f>(C6*1.8)*80%</f>
        <v>4872.5568</v>
      </c>
      <c r="N6" s="104">
        <f>(J6*80%)-L6-M6</f>
        <v>139731.1801304774</v>
      </c>
    </row>
    <row r="7" spans="2:14" ht="13.5" thickBot="1">
      <c r="B7" s="85" t="s">
        <v>6</v>
      </c>
      <c r="C7" s="118">
        <f>SUM(C5:C6)</f>
        <v>3916.1</v>
      </c>
      <c r="D7" s="96">
        <f>(C5*D5+C6*D6)/C7</f>
        <v>146.23644738387682</v>
      </c>
      <c r="E7" s="95">
        <v>138</v>
      </c>
      <c r="F7" s="441">
        <f>(C5*F5+C6*F6)/C7</f>
        <v>134.58221975945455</v>
      </c>
      <c r="G7" s="442"/>
      <c r="H7" s="386">
        <f>(C5*H5+C6*H6)/C7</f>
        <v>149.65422762442225</v>
      </c>
      <c r="I7" s="327"/>
      <c r="J7" s="119">
        <f>J5+J6</f>
        <v>216608.11632767998</v>
      </c>
      <c r="K7" s="119">
        <f>K5+K6</f>
        <v>173286.49306214397</v>
      </c>
      <c r="L7" s="121">
        <f>SUM(L5:L6)</f>
        <v>4981.986675536638</v>
      </c>
      <c r="M7" s="120">
        <f>M5+M6</f>
        <v>5639.184</v>
      </c>
      <c r="N7" s="122">
        <f>N5+N6</f>
        <v>162665.32238660732</v>
      </c>
    </row>
    <row r="8" spans="2:14" ht="13.5" thickBot="1">
      <c r="B8" s="295"/>
      <c r="C8" s="296"/>
      <c r="D8" s="296"/>
      <c r="E8" s="296"/>
      <c r="F8" s="296"/>
      <c r="G8" s="296"/>
      <c r="H8" s="296"/>
      <c r="I8" s="296"/>
      <c r="J8" s="204"/>
      <c r="K8" s="201"/>
      <c r="L8" s="202"/>
      <c r="M8" s="202"/>
      <c r="N8" s="203"/>
    </row>
    <row r="9" spans="2:14" ht="13.5" thickBot="1">
      <c r="B9" s="11" t="s">
        <v>2</v>
      </c>
      <c r="C9" s="12">
        <v>463</v>
      </c>
      <c r="D9" s="55">
        <v>140.15</v>
      </c>
      <c r="E9" s="68">
        <v>138</v>
      </c>
      <c r="F9" s="305">
        <f>D9+E10-H9</f>
        <v>140.04999999999998</v>
      </c>
      <c r="G9" s="306"/>
      <c r="H9" s="328">
        <v>138.1</v>
      </c>
      <c r="I9" s="432"/>
      <c r="J9" s="108">
        <f>C9*H9*0.3528</f>
        <v>22558.13784</v>
      </c>
      <c r="K9" s="198">
        <f>J9*80%</f>
        <v>18046.510272</v>
      </c>
      <c r="L9" s="107">
        <f>(J9*2.3%)</f>
        <v>518.8371703199999</v>
      </c>
      <c r="M9" s="199">
        <f>(C9*1.8)*80%</f>
        <v>666.72</v>
      </c>
      <c r="N9" s="200">
        <f>(J9*80%)-L9-M9</f>
        <v>16860.95310168</v>
      </c>
    </row>
    <row r="10" spans="2:14" ht="13.5" thickBot="1">
      <c r="B10" s="89" t="s">
        <v>7</v>
      </c>
      <c r="C10" s="90">
        <v>463</v>
      </c>
      <c r="D10" s="102">
        <v>140.15</v>
      </c>
      <c r="E10" s="92">
        <v>138</v>
      </c>
      <c r="F10" s="433">
        <v>140.05</v>
      </c>
      <c r="G10" s="434"/>
      <c r="H10" s="386">
        <f>D10+E10-F10</f>
        <v>138.09999999999997</v>
      </c>
      <c r="I10" s="326"/>
      <c r="J10" s="105">
        <f>C10*H10*0.3528</f>
        <v>22558.137839999992</v>
      </c>
      <c r="K10" s="175">
        <f>J10*80%</f>
        <v>18046.510271999996</v>
      </c>
      <c r="L10" s="121">
        <f>L9</f>
        <v>518.8371703199999</v>
      </c>
      <c r="M10" s="123">
        <f>(C10*1.8)*80%</f>
        <v>666.72</v>
      </c>
      <c r="N10" s="106">
        <f>(J10*80%)-L10-M10</f>
        <v>16860.953101679996</v>
      </c>
    </row>
    <row r="11" spans="2:14" ht="13.5" thickBot="1">
      <c r="B11" s="212"/>
      <c r="C11" s="213"/>
      <c r="D11" s="213"/>
      <c r="E11" s="213"/>
      <c r="F11" s="213"/>
      <c r="G11" s="213"/>
      <c r="H11" s="276"/>
      <c r="I11" s="276"/>
      <c r="J11" s="107"/>
      <c r="K11" s="107"/>
      <c r="L11" s="107"/>
      <c r="M11" s="107"/>
      <c r="N11" s="107"/>
    </row>
    <row r="12" spans="2:14" ht="12.75">
      <c r="B12" s="16" t="s">
        <v>3</v>
      </c>
      <c r="C12" s="17">
        <v>2172.74</v>
      </c>
      <c r="D12" s="71">
        <v>159.89</v>
      </c>
      <c r="E12" s="69">
        <v>138</v>
      </c>
      <c r="F12" s="305">
        <f>D12+E13-H12</f>
        <v>150.92999999999998</v>
      </c>
      <c r="G12" s="306"/>
      <c r="H12" s="387">
        <v>146.96</v>
      </c>
      <c r="I12" s="387"/>
      <c r="J12" s="110">
        <f>C12*H12*0.3524</f>
        <v>112523.38872895998</v>
      </c>
      <c r="K12" s="177">
        <f>J12*80%</f>
        <v>90018.71098316798</v>
      </c>
      <c r="L12" s="192">
        <f>(J12*2.3%)</f>
        <v>2588.0379407660794</v>
      </c>
      <c r="M12" s="178">
        <f>(C12*1.8)*80%</f>
        <v>3128.7456</v>
      </c>
      <c r="N12" s="111">
        <f>(J12*80%)-L12-M12</f>
        <v>84301.92744240191</v>
      </c>
    </row>
    <row r="13" spans="2:14" ht="13.5" thickBot="1">
      <c r="B13" s="18" t="s">
        <v>4</v>
      </c>
      <c r="C13" s="45">
        <v>134.34</v>
      </c>
      <c r="D13" s="72">
        <v>165.61</v>
      </c>
      <c r="E13" s="70">
        <v>138</v>
      </c>
      <c r="F13" s="277">
        <f>D13+E14-H13</f>
        <v>155.83</v>
      </c>
      <c r="G13" s="238"/>
      <c r="H13" s="379">
        <v>147.78</v>
      </c>
      <c r="I13" s="379"/>
      <c r="J13" s="193">
        <f>C13*H13*0.3524</f>
        <v>6996.114456480001</v>
      </c>
      <c r="K13" s="194">
        <f>J13*80%</f>
        <v>5596.891565184001</v>
      </c>
      <c r="L13" s="195">
        <f>(J13*2.3%)</f>
        <v>160.91063249904002</v>
      </c>
      <c r="M13" s="196">
        <f>(C13*1.8)*80%</f>
        <v>193.44960000000003</v>
      </c>
      <c r="N13" s="197">
        <f>(J13*80%)-L13-M13</f>
        <v>5242.531332684961</v>
      </c>
    </row>
    <row r="14" spans="2:14" ht="13.5" thickBot="1">
      <c r="B14" s="89" t="s">
        <v>8</v>
      </c>
      <c r="C14" s="90">
        <f>SUM(C12:C13)</f>
        <v>2307.08</v>
      </c>
      <c r="D14" s="91">
        <f>(C12*D12+C13*D13)/C14</f>
        <v>160.22307245522475</v>
      </c>
      <c r="E14" s="92">
        <v>138</v>
      </c>
      <c r="F14" s="324">
        <f>(C12*F12+C13*F13)/C14</f>
        <v>151.21532430604918</v>
      </c>
      <c r="G14" s="325"/>
      <c r="H14" s="326">
        <f>(C12*H12+C13*H13)/C14</f>
        <v>147.00774814917557</v>
      </c>
      <c r="I14" s="326"/>
      <c r="J14" s="112">
        <f>J12+J13</f>
        <v>119519.50318543999</v>
      </c>
      <c r="K14" s="113">
        <f>K12+K13</f>
        <v>95615.60254835199</v>
      </c>
      <c r="L14" s="113">
        <f>L12+L13</f>
        <v>2748.948573265119</v>
      </c>
      <c r="M14" s="113">
        <f>M12+M13</f>
        <v>3322.1952</v>
      </c>
      <c r="N14" s="114">
        <f>N12+N13</f>
        <v>89544.45877508687</v>
      </c>
    </row>
    <row r="15" spans="2:14" ht="13.5" thickBot="1">
      <c r="B15" s="429" t="s">
        <v>63</v>
      </c>
      <c r="C15" s="430"/>
      <c r="D15" s="430"/>
      <c r="E15" s="430"/>
      <c r="F15" s="430"/>
      <c r="G15" s="430"/>
      <c r="H15" s="430"/>
      <c r="I15" s="431"/>
      <c r="J15" s="107"/>
      <c r="K15" s="107"/>
      <c r="L15" s="107"/>
      <c r="M15" s="107"/>
      <c r="N15" s="107"/>
    </row>
    <row r="16" spans="2:14" ht="13.5" thickBot="1">
      <c r="B16" s="19" t="s">
        <v>5</v>
      </c>
      <c r="C16" s="20">
        <v>679.08</v>
      </c>
      <c r="D16" s="33">
        <v>127.49</v>
      </c>
      <c r="E16" s="73">
        <v>138</v>
      </c>
      <c r="F16" s="381">
        <f>D16+E17-H16</f>
        <v>139.42000000000002</v>
      </c>
      <c r="G16" s="382"/>
      <c r="H16" s="383">
        <v>126.07</v>
      </c>
      <c r="I16" s="387"/>
      <c r="J16" s="108">
        <f>C16*H16*0.3677</f>
        <v>31479.391056120003</v>
      </c>
      <c r="K16" s="174">
        <f>J16*80%</f>
        <v>25183.512844896002</v>
      </c>
      <c r="L16" s="103">
        <f>(J16*2.3%)</f>
        <v>724.0259942907601</v>
      </c>
      <c r="M16" s="176">
        <f>(C16*1.8)*80%</f>
        <v>977.8752000000001</v>
      </c>
      <c r="N16" s="109">
        <f>(J16*80%)-L16-M16</f>
        <v>23481.611650605242</v>
      </c>
    </row>
    <row r="17" spans="2:14" ht="13.5" thickBot="1">
      <c r="B17" s="93" t="s">
        <v>9</v>
      </c>
      <c r="C17" s="90">
        <v>679.08</v>
      </c>
      <c r="D17" s="94">
        <v>127.49</v>
      </c>
      <c r="E17" s="95">
        <v>138</v>
      </c>
      <c r="F17" s="362">
        <f>(C16*F16)/C17</f>
        <v>139.42000000000002</v>
      </c>
      <c r="G17" s="362"/>
      <c r="H17" s="386">
        <f>D17+E17-F17</f>
        <v>126.07</v>
      </c>
      <c r="I17" s="326"/>
      <c r="J17" s="105">
        <f>C17*H17*0.3677</f>
        <v>31479.391056120003</v>
      </c>
      <c r="K17" s="175">
        <f>J17*80%</f>
        <v>25183.512844896002</v>
      </c>
      <c r="L17" s="121">
        <f>L16</f>
        <v>724.0259942907601</v>
      </c>
      <c r="M17" s="191">
        <f>(C17*1.8)*80%</f>
        <v>977.8752000000001</v>
      </c>
      <c r="N17" s="121">
        <f>(J17*80%)-L17-M17</f>
        <v>23481.611650605242</v>
      </c>
    </row>
    <row r="18" spans="2:14" ht="13.5" thickBot="1">
      <c r="B18" s="212"/>
      <c r="C18" s="213"/>
      <c r="D18" s="213"/>
      <c r="E18" s="213"/>
      <c r="F18" s="213"/>
      <c r="G18" s="213"/>
      <c r="H18" s="213"/>
      <c r="I18" s="213"/>
      <c r="J18" s="107"/>
      <c r="K18" s="107"/>
      <c r="L18" s="107"/>
      <c r="M18" s="107"/>
      <c r="N18" s="107"/>
    </row>
    <row r="19" spans="2:14" ht="13.5" thickBot="1">
      <c r="B19" s="25" t="s">
        <v>10</v>
      </c>
      <c r="C19" s="32">
        <v>7365.26</v>
      </c>
      <c r="D19" s="23">
        <v>148.51</v>
      </c>
      <c r="E19" s="40">
        <v>138</v>
      </c>
      <c r="F19" s="360">
        <v>141.75</v>
      </c>
      <c r="G19" s="361"/>
      <c r="H19" s="246">
        <f>(C5*H5+C6*H6+C9*H9+C12*H12+C13*H13+C16*H16)/C19</f>
        <v>145.9244442151397</v>
      </c>
      <c r="I19" s="418"/>
      <c r="J19" s="124">
        <f>J7+J9+J14+J16</f>
        <v>390165.14840923995</v>
      </c>
      <c r="K19" s="125">
        <f>K7+K9+K14+K16</f>
        <v>312132.11872739193</v>
      </c>
      <c r="L19" s="125">
        <f>L7+L9+L14+L16</f>
        <v>8973.798413412516</v>
      </c>
      <c r="M19" s="125">
        <f>M7+M9+M14+M16</f>
        <v>10605.974400000001</v>
      </c>
      <c r="N19" s="126">
        <f>N7+N9+N14+N16</f>
        <v>292552.3459139794</v>
      </c>
    </row>
    <row r="20" spans="2:9" ht="13.5" thickBot="1">
      <c r="B20" s="212" t="s">
        <v>25</v>
      </c>
      <c r="C20" s="213"/>
      <c r="D20" s="213"/>
      <c r="E20" s="213"/>
      <c r="F20" s="213"/>
      <c r="G20" s="213"/>
      <c r="H20" s="213"/>
      <c r="I20" s="214"/>
    </row>
    <row r="21" spans="2:9" ht="13.5" thickBot="1">
      <c r="B21" s="272"/>
      <c r="C21" s="272"/>
      <c r="D21" s="272"/>
      <c r="E21" s="272"/>
      <c r="F21" s="272"/>
      <c r="G21" s="272"/>
      <c r="H21" s="272"/>
      <c r="I21" s="272"/>
    </row>
    <row r="22" spans="2:9" ht="13.5" thickBot="1">
      <c r="B22" s="363" t="s">
        <v>12</v>
      </c>
      <c r="C22" s="364"/>
      <c r="D22" s="364"/>
      <c r="E22" s="364"/>
      <c r="F22" s="364"/>
      <c r="G22" s="364"/>
      <c r="H22" s="364"/>
      <c r="I22" s="365"/>
    </row>
    <row r="23" spans="2:9" ht="13.5" thickBot="1">
      <c r="B23" s="357" t="s">
        <v>54</v>
      </c>
      <c r="C23" s="358"/>
      <c r="D23" s="358"/>
      <c r="E23" s="358"/>
      <c r="F23" s="358"/>
      <c r="G23" s="358"/>
      <c r="H23" s="358"/>
      <c r="I23" s="359"/>
    </row>
    <row r="24" spans="2:11" ht="15.75" customHeight="1" thickBot="1">
      <c r="B24" s="333" t="s">
        <v>11</v>
      </c>
      <c r="C24" s="334"/>
      <c r="D24" s="334"/>
      <c r="E24" s="334"/>
      <c r="F24" s="334"/>
      <c r="G24" s="334"/>
      <c r="H24" s="334"/>
      <c r="I24" s="335"/>
      <c r="J24" s="1"/>
      <c r="K24" s="1"/>
    </row>
    <row r="25" spans="2:11" ht="15.75" customHeight="1">
      <c r="B25" s="342" t="s">
        <v>82</v>
      </c>
      <c r="C25" s="343"/>
      <c r="D25" s="343"/>
      <c r="E25" s="343"/>
      <c r="F25" s="343"/>
      <c r="G25" s="343"/>
      <c r="H25" s="343"/>
      <c r="I25" s="344"/>
      <c r="J25" s="1"/>
      <c r="K25" s="1"/>
    </row>
    <row r="26" spans="2:12" ht="15" customHeight="1" thickBot="1">
      <c r="B26" s="269" t="s">
        <v>81</v>
      </c>
      <c r="C26" s="270"/>
      <c r="D26" s="270"/>
      <c r="E26" s="270"/>
      <c r="F26" s="270"/>
      <c r="G26" s="270"/>
      <c r="H26" s="270"/>
      <c r="I26" s="271"/>
      <c r="J26" s="1"/>
      <c r="K26" s="1"/>
      <c r="L26" s="98"/>
    </row>
    <row r="27" spans="2:11" ht="15.75" customHeight="1" thickBot="1">
      <c r="B27" s="345" t="s">
        <v>83</v>
      </c>
      <c r="C27" s="346"/>
      <c r="D27" s="346"/>
      <c r="E27" s="346"/>
      <c r="F27" s="346"/>
      <c r="G27" s="346"/>
      <c r="H27" s="346"/>
      <c r="I27" s="347"/>
      <c r="J27" s="1"/>
      <c r="K27" s="1"/>
    </row>
    <row r="28" spans="2:12" ht="13.5" thickBot="1">
      <c r="B28" s="1"/>
      <c r="C28" s="1"/>
      <c r="D28" s="1"/>
      <c r="E28" s="1"/>
      <c r="F28" s="1"/>
      <c r="G28" s="1"/>
      <c r="H28" s="1"/>
      <c r="I28" s="1"/>
      <c r="L28" s="98"/>
    </row>
    <row r="29" spans="2:11" ht="13.5" thickBot="1">
      <c r="B29" s="333" t="s">
        <v>20</v>
      </c>
      <c r="C29" s="334"/>
      <c r="D29" s="334"/>
      <c r="E29" s="334"/>
      <c r="F29" s="334"/>
      <c r="G29" s="334"/>
      <c r="H29" s="334"/>
      <c r="I29" s="335"/>
      <c r="J29" s="3"/>
      <c r="K29" s="3"/>
    </row>
    <row r="30" spans="2:12" ht="12.75">
      <c r="B30" s="342" t="s">
        <v>71</v>
      </c>
      <c r="C30" s="343"/>
      <c r="D30" s="343"/>
      <c r="E30" s="343"/>
      <c r="F30" s="343"/>
      <c r="G30" s="343"/>
      <c r="H30" s="343"/>
      <c r="I30" s="344"/>
      <c r="L30" s="98"/>
    </row>
    <row r="31" spans="2:9" ht="13.5" thickBot="1">
      <c r="B31" s="273" t="s">
        <v>59</v>
      </c>
      <c r="C31" s="274"/>
      <c r="D31" s="274"/>
      <c r="E31" s="274"/>
      <c r="F31" s="274"/>
      <c r="G31" s="274"/>
      <c r="H31" s="274"/>
      <c r="I31" s="275"/>
    </row>
    <row r="32" spans="2:9" ht="13.5" thickBot="1">
      <c r="B32" s="336" t="s">
        <v>37</v>
      </c>
      <c r="C32" s="337"/>
      <c r="D32" s="337"/>
      <c r="E32" s="337"/>
      <c r="F32" s="337"/>
      <c r="G32" s="337"/>
      <c r="H32" s="337"/>
      <c r="I32" s="338"/>
    </row>
    <row r="33" spans="2:9" ht="13.5" thickBot="1">
      <c r="B33" s="211"/>
      <c r="C33" s="211"/>
      <c r="D33" s="211"/>
      <c r="E33" s="211"/>
      <c r="F33" s="211"/>
      <c r="G33" s="211"/>
      <c r="H33" s="211"/>
      <c r="I33" s="211"/>
    </row>
    <row r="34" spans="2:9" ht="13.5" thickBot="1">
      <c r="B34" s="315" t="s">
        <v>21</v>
      </c>
      <c r="C34" s="316"/>
      <c r="D34" s="316"/>
      <c r="E34" s="316"/>
      <c r="F34" s="316"/>
      <c r="G34" s="316"/>
      <c r="H34" s="316"/>
      <c r="I34" s="317"/>
    </row>
    <row r="35" spans="2:9" ht="12.75">
      <c r="B35" s="330" t="s">
        <v>84</v>
      </c>
      <c r="C35" s="331"/>
      <c r="D35" s="331"/>
      <c r="E35" s="331"/>
      <c r="F35" s="331"/>
      <c r="G35" s="331"/>
      <c r="H35" s="331"/>
      <c r="I35" s="332"/>
    </row>
    <row r="36" spans="2:9" ht="13.5" thickBot="1">
      <c r="B36" s="221" t="s">
        <v>85</v>
      </c>
      <c r="C36" s="222"/>
      <c r="D36" s="222"/>
      <c r="E36" s="222"/>
      <c r="F36" s="222"/>
      <c r="G36" s="222"/>
      <c r="H36" s="222"/>
      <c r="I36" s="223"/>
    </row>
    <row r="37" spans="2:9" ht="13.5" thickBot="1">
      <c r="B37" s="336" t="s">
        <v>44</v>
      </c>
      <c r="C37" s="337"/>
      <c r="D37" s="337"/>
      <c r="E37" s="337"/>
      <c r="F37" s="337"/>
      <c r="G37" s="337"/>
      <c r="H37" s="337"/>
      <c r="I37" s="338"/>
    </row>
    <row r="38" spans="2:9" ht="13.5" thickBot="1">
      <c r="B38" s="241"/>
      <c r="C38" s="241"/>
      <c r="D38" s="241"/>
      <c r="E38" s="241"/>
      <c r="F38" s="241"/>
      <c r="G38" s="241"/>
      <c r="H38" s="241"/>
      <c r="I38" s="241"/>
    </row>
    <row r="39" spans="2:9" ht="13.5" thickBot="1">
      <c r="B39" s="354" t="s">
        <v>22</v>
      </c>
      <c r="C39" s="355"/>
      <c r="D39" s="355"/>
      <c r="E39" s="355"/>
      <c r="F39" s="355"/>
      <c r="G39" s="355"/>
      <c r="H39" s="355"/>
      <c r="I39" s="356"/>
    </row>
    <row r="40" spans="2:9" ht="12.75">
      <c r="B40" s="330" t="s">
        <v>70</v>
      </c>
      <c r="C40" s="331"/>
      <c r="D40" s="331"/>
      <c r="E40" s="331"/>
      <c r="F40" s="331"/>
      <c r="G40" s="331"/>
      <c r="H40" s="331"/>
      <c r="I40" s="332"/>
    </row>
    <row r="41" spans="2:9" ht="13.5" thickBot="1">
      <c r="B41" s="221" t="s">
        <v>86</v>
      </c>
      <c r="C41" s="222"/>
      <c r="D41" s="222"/>
      <c r="E41" s="222"/>
      <c r="F41" s="222"/>
      <c r="G41" s="222"/>
      <c r="H41" s="222"/>
      <c r="I41" s="223"/>
    </row>
    <row r="42" spans="2:9" ht="13.5" thickBot="1">
      <c r="B42" s="336" t="s">
        <v>38</v>
      </c>
      <c r="C42" s="337"/>
      <c r="D42" s="337"/>
      <c r="E42" s="337"/>
      <c r="F42" s="337"/>
      <c r="G42" s="337"/>
      <c r="H42" s="337"/>
      <c r="I42" s="338"/>
    </row>
    <row r="43" spans="2:9" ht="13.5" thickBot="1">
      <c r="B43" s="385"/>
      <c r="C43" s="385"/>
      <c r="D43" s="385"/>
      <c r="E43" s="385"/>
      <c r="F43" s="385"/>
      <c r="G43" s="385"/>
      <c r="H43" s="385"/>
      <c r="I43" s="385"/>
    </row>
    <row r="44" spans="2:9" s="6" customFormat="1" ht="12.75">
      <c r="B44" s="312" t="s">
        <v>24</v>
      </c>
      <c r="C44" s="313"/>
      <c r="D44" s="313"/>
      <c r="E44" s="313"/>
      <c r="F44" s="313"/>
      <c r="G44" s="313"/>
      <c r="H44" s="313"/>
      <c r="I44" s="314"/>
    </row>
    <row r="45" spans="2:12" s="6" customFormat="1" ht="13.5" thickBot="1">
      <c r="B45" s="266" t="s">
        <v>87</v>
      </c>
      <c r="C45" s="267"/>
      <c r="D45" s="267"/>
      <c r="E45" s="267"/>
      <c r="F45" s="267"/>
      <c r="G45" s="267"/>
      <c r="H45" s="267"/>
      <c r="I45" s="268"/>
      <c r="L45" s="100"/>
    </row>
    <row r="46" spans="2:12" s="6" customFormat="1" ht="13.5" thickBot="1">
      <c r="B46" s="397"/>
      <c r="C46" s="397"/>
      <c r="D46" s="397"/>
      <c r="E46" s="397"/>
      <c r="F46" s="397"/>
      <c r="G46" s="397"/>
      <c r="H46" s="397"/>
      <c r="I46" s="397"/>
      <c r="L46" s="100"/>
    </row>
    <row r="47" spans="2:12" ht="13.5" thickBot="1">
      <c r="B47" s="315" t="s">
        <v>23</v>
      </c>
      <c r="C47" s="316"/>
      <c r="D47" s="316"/>
      <c r="E47" s="316"/>
      <c r="F47" s="316"/>
      <c r="G47" s="316"/>
      <c r="H47" s="316"/>
      <c r="I47" s="317"/>
      <c r="L47" s="98"/>
    </row>
    <row r="48" spans="2:12" ht="12.75">
      <c r="B48" s="309" t="s">
        <v>29</v>
      </c>
      <c r="C48" s="310"/>
      <c r="D48" s="310"/>
      <c r="E48" s="310"/>
      <c r="F48" s="310"/>
      <c r="G48" s="310"/>
      <c r="H48" s="310"/>
      <c r="I48" s="311"/>
      <c r="L48" s="98"/>
    </row>
    <row r="49" spans="2:12" ht="12.75">
      <c r="B49" s="283" t="s">
        <v>30</v>
      </c>
      <c r="C49" s="284"/>
      <c r="D49" s="284"/>
      <c r="E49" s="284"/>
      <c r="F49" s="284"/>
      <c r="G49" s="284"/>
      <c r="H49" s="284"/>
      <c r="I49" s="285"/>
      <c r="L49" s="98"/>
    </row>
    <row r="50" spans="2:9" ht="12.75">
      <c r="B50" s="339"/>
      <c r="C50" s="340"/>
      <c r="D50" s="340"/>
      <c r="E50" s="340"/>
      <c r="F50" s="340"/>
      <c r="G50" s="340"/>
      <c r="H50" s="340"/>
      <c r="I50" s="341"/>
    </row>
    <row r="51" spans="2:9" ht="16.5" thickBot="1">
      <c r="B51" s="260" t="s">
        <v>39</v>
      </c>
      <c r="C51" s="261"/>
      <c r="D51" s="261"/>
      <c r="E51" s="261"/>
      <c r="F51" s="261"/>
      <c r="G51" s="261"/>
      <c r="H51" s="261"/>
      <c r="I51" s="262"/>
    </row>
    <row r="52" spans="2:9" ht="13.5" thickBot="1">
      <c r="B52" s="301" t="s">
        <v>19</v>
      </c>
      <c r="C52" s="74" t="s">
        <v>13</v>
      </c>
      <c r="D52" s="74" t="s">
        <v>16</v>
      </c>
      <c r="E52" s="77" t="s">
        <v>27</v>
      </c>
      <c r="F52" s="286" t="s">
        <v>14</v>
      </c>
      <c r="G52" s="287"/>
      <c r="H52" s="286" t="s">
        <v>16</v>
      </c>
      <c r="I52" s="287"/>
    </row>
    <row r="53" spans="2:14" ht="13.5" thickBot="1">
      <c r="B53" s="302"/>
      <c r="C53" s="78" t="s">
        <v>51</v>
      </c>
      <c r="D53" s="78" t="s">
        <v>18</v>
      </c>
      <c r="E53" s="80" t="s">
        <v>28</v>
      </c>
      <c r="F53" s="350" t="s">
        <v>15</v>
      </c>
      <c r="G53" s="351"/>
      <c r="H53" s="350" t="s">
        <v>50</v>
      </c>
      <c r="I53" s="351"/>
      <c r="J53" s="74" t="s">
        <v>92</v>
      </c>
      <c r="K53" s="74" t="s">
        <v>88</v>
      </c>
      <c r="L53" s="127" t="s">
        <v>89</v>
      </c>
      <c r="M53" s="76" t="s">
        <v>90</v>
      </c>
      <c r="N53" s="74" t="s">
        <v>91</v>
      </c>
    </row>
    <row r="54" spans="2:14" ht="12.75">
      <c r="B54" s="26" t="s">
        <v>1</v>
      </c>
      <c r="C54" s="8">
        <v>532.38</v>
      </c>
      <c r="D54" s="48">
        <v>144.18</v>
      </c>
      <c r="E54" s="51">
        <v>141.75</v>
      </c>
      <c r="F54" s="305">
        <v>127.16</v>
      </c>
      <c r="G54" s="306"/>
      <c r="H54" s="352">
        <f>D54+E54-F54</f>
        <v>158.77</v>
      </c>
      <c r="I54" s="426"/>
      <c r="J54" s="130">
        <f>C54*H54*0.3677*80%</f>
        <v>24864.160100016004</v>
      </c>
      <c r="K54" s="134">
        <f>C54*H54*0.3766</f>
        <v>31832.481281160002</v>
      </c>
      <c r="L54" s="142">
        <f>C54*H54*0.3842</f>
        <v>32474.878672920004</v>
      </c>
      <c r="M54" s="142">
        <f>C54*H54*0.3912</f>
        <v>33066.56048112</v>
      </c>
      <c r="N54" s="141">
        <f>C54*H54*0.4022</f>
        <v>33996.34617972001</v>
      </c>
    </row>
    <row r="55" spans="2:14" ht="13.5" thickBot="1">
      <c r="B55" s="27" t="s">
        <v>0</v>
      </c>
      <c r="C55" s="9">
        <v>3383.72</v>
      </c>
      <c r="D55" s="49">
        <v>146.56</v>
      </c>
      <c r="E55" s="52">
        <v>141.75</v>
      </c>
      <c r="F55" s="277">
        <v>135.75</v>
      </c>
      <c r="G55" s="238"/>
      <c r="H55" s="402">
        <f>D55+E55-F55</f>
        <v>152.56</v>
      </c>
      <c r="I55" s="402"/>
      <c r="J55" s="131">
        <f>C55*H55*0.3677*80%</f>
        <v>151851.37027251202</v>
      </c>
      <c r="K55" s="135">
        <f>C55*H55*0.3766</f>
        <v>194408.57371712</v>
      </c>
      <c r="L55" s="143">
        <f>C55*H55*0.3842</f>
        <v>198331.84817344</v>
      </c>
      <c r="M55" s="143">
        <f>C55*H55*0.3912</f>
        <v>201945.39043584</v>
      </c>
      <c r="N55" s="139">
        <f>C55*H55*0.4022</f>
        <v>207623.81399104</v>
      </c>
    </row>
    <row r="56" spans="2:14" ht="13.5" thickBot="1">
      <c r="B56" s="41" t="s">
        <v>6</v>
      </c>
      <c r="C56" s="157">
        <f>SUM(C54:C55)</f>
        <v>3916.1</v>
      </c>
      <c r="D56" s="158">
        <f>(C54*D54+C55*D55)/C56</f>
        <v>146.23644738387682</v>
      </c>
      <c r="E56" s="159">
        <v>141.75</v>
      </c>
      <c r="F56" s="427">
        <f>(C54*F54+C55*F55)/C56</f>
        <v>134.58221975945455</v>
      </c>
      <c r="G56" s="428"/>
      <c r="H56" s="421">
        <f>(C54*H54+C55*H55)/C56</f>
        <v>153.40422762442225</v>
      </c>
      <c r="I56" s="421"/>
      <c r="J56" s="133">
        <f>SUM(J54:J55)</f>
        <v>176715.53037252804</v>
      </c>
      <c r="K56" s="160">
        <f>SUM(K54:K55)</f>
        <v>226241.05499828</v>
      </c>
      <c r="L56" s="160">
        <f>SUM(L54:L55)</f>
        <v>230806.72684636</v>
      </c>
      <c r="M56" s="160">
        <f>SUM(M54:M55)</f>
        <v>235011.95091696002</v>
      </c>
      <c r="N56" s="161">
        <f>SUM(N54:N55)</f>
        <v>241620.16017076</v>
      </c>
    </row>
    <row r="57" spans="2:14" ht="13.5" thickBot="1">
      <c r="B57" s="212"/>
      <c r="C57" s="213"/>
      <c r="D57" s="213"/>
      <c r="E57" s="276"/>
      <c r="F57" s="213"/>
      <c r="G57" s="213"/>
      <c r="H57" s="213"/>
      <c r="I57" s="213"/>
      <c r="J57" s="144"/>
      <c r="K57" s="136"/>
      <c r="L57" s="149"/>
      <c r="M57" s="149"/>
      <c r="N57" s="140"/>
    </row>
    <row r="58" spans="2:14" ht="13.5" thickBot="1">
      <c r="B58" s="29" t="s">
        <v>2</v>
      </c>
      <c r="C58" s="12">
        <v>463</v>
      </c>
      <c r="D58" s="55">
        <v>140.15</v>
      </c>
      <c r="E58" s="54">
        <v>141.75</v>
      </c>
      <c r="F58" s="278">
        <v>140.05</v>
      </c>
      <c r="G58" s="279"/>
      <c r="H58" s="288">
        <f>D58+E58-F58</f>
        <v>141.84999999999997</v>
      </c>
      <c r="I58" s="288"/>
      <c r="J58" s="129">
        <f>C58*H58*0.3677*80%</f>
        <v>19319.413947999998</v>
      </c>
      <c r="K58" s="145">
        <f>C58*H58*0.3766</f>
        <v>24733.788729999997</v>
      </c>
      <c r="L58" s="150">
        <f>C58*H58*0.3842</f>
        <v>25232.930509999995</v>
      </c>
      <c r="M58" s="142">
        <f>C58*H58*0.3912</f>
        <v>25692.666359999996</v>
      </c>
      <c r="N58" s="146">
        <f>C58*H58*0.4022</f>
        <v>26415.108409999997</v>
      </c>
    </row>
    <row r="59" spans="2:14" ht="13.5" thickBot="1">
      <c r="B59" s="162" t="s">
        <v>7</v>
      </c>
      <c r="C59" s="163">
        <v>463</v>
      </c>
      <c r="D59" s="164">
        <v>140.15</v>
      </c>
      <c r="E59" s="165">
        <v>141.75</v>
      </c>
      <c r="F59" s="424">
        <v>140.05</v>
      </c>
      <c r="G59" s="425"/>
      <c r="H59" s="420">
        <f>D59+E59-F59</f>
        <v>141.84999999999997</v>
      </c>
      <c r="I59" s="421"/>
      <c r="J59" s="137">
        <f>C59*H59*0.3677*80%</f>
        <v>19319.413947999998</v>
      </c>
      <c r="K59" s="160">
        <f>C59*H59*0.3766</f>
        <v>24733.788729999997</v>
      </c>
      <c r="L59" s="160">
        <f>C59*H59*0.3842</f>
        <v>25232.930509999995</v>
      </c>
      <c r="M59" s="160">
        <f>C59*H59*0.3912</f>
        <v>25692.666359999996</v>
      </c>
      <c r="N59" s="161">
        <f>C59*H59*0.4022</f>
        <v>26415.108409999997</v>
      </c>
    </row>
    <row r="60" spans="2:14" ht="13.5" thickBot="1">
      <c r="B60" s="212"/>
      <c r="C60" s="213"/>
      <c r="D60" s="213"/>
      <c r="E60" s="276"/>
      <c r="F60" s="213"/>
      <c r="G60" s="213"/>
      <c r="H60" s="213"/>
      <c r="I60" s="213"/>
      <c r="J60" s="144"/>
      <c r="K60" s="136"/>
      <c r="L60" s="149"/>
      <c r="M60" s="149"/>
      <c r="N60" s="140"/>
    </row>
    <row r="61" spans="2:14" ht="12.75">
      <c r="B61" s="30" t="s">
        <v>3</v>
      </c>
      <c r="C61" s="17">
        <v>2172.74</v>
      </c>
      <c r="D61" s="48">
        <v>159.89</v>
      </c>
      <c r="E61" s="57">
        <v>141.75</v>
      </c>
      <c r="F61" s="252">
        <v>150.93</v>
      </c>
      <c r="G61" s="253"/>
      <c r="H61" s="254">
        <f>D61+E61-F61</f>
        <v>150.70999999999998</v>
      </c>
      <c r="I61" s="254"/>
      <c r="J61" s="128">
        <f>C61*H61*0.3677*80%</f>
        <v>96323.764330864</v>
      </c>
      <c r="K61" s="152">
        <f>C61*H61*0.3766</f>
        <v>123319.04285763997</v>
      </c>
      <c r="L61" s="142">
        <f>C61*H61*0.3842</f>
        <v>125807.69056267997</v>
      </c>
      <c r="M61" s="142">
        <f>C61*H61*0.3912</f>
        <v>128099.86608047997</v>
      </c>
      <c r="N61" s="138">
        <f>C61*H61*0.4022</f>
        <v>131701.85617987998</v>
      </c>
    </row>
    <row r="62" spans="2:14" ht="13.5" thickBot="1">
      <c r="B62" s="44" t="s">
        <v>4</v>
      </c>
      <c r="C62" s="56">
        <v>134.34</v>
      </c>
      <c r="D62" s="59">
        <v>165.61</v>
      </c>
      <c r="E62" s="58">
        <v>141.75</v>
      </c>
      <c r="F62" s="255">
        <v>155.73</v>
      </c>
      <c r="G62" s="256"/>
      <c r="H62" s="257">
        <f>D62+E62-F62</f>
        <v>151.63000000000002</v>
      </c>
      <c r="I62" s="257"/>
      <c r="J62" s="154">
        <f>C62*H62*0.3677*80%</f>
        <v>5992.031610672002</v>
      </c>
      <c r="K62" s="153">
        <f>C62*H62*0.3766</f>
        <v>7671.332283720001</v>
      </c>
      <c r="L62" s="151">
        <f>C62*H62*0.3842</f>
        <v>7826.144087640001</v>
      </c>
      <c r="M62" s="151">
        <f>C62*H62*0.3912</f>
        <v>7968.733907040001</v>
      </c>
      <c r="N62" s="148">
        <f>C62*H62*0.4022</f>
        <v>8192.80362324</v>
      </c>
    </row>
    <row r="63" spans="2:14" ht="13.5" thickBot="1">
      <c r="B63" s="162" t="s">
        <v>8</v>
      </c>
      <c r="C63" s="166">
        <f>SUM(C61:C62)</f>
        <v>2307.08</v>
      </c>
      <c r="D63" s="167">
        <f>(C61*D61+C62*D62)/C63</f>
        <v>160.22307245522475</v>
      </c>
      <c r="E63" s="168">
        <v>141.75</v>
      </c>
      <c r="F63" s="422">
        <f>(C61*F61+C62*F62)/C63</f>
        <v>151.2095013610278</v>
      </c>
      <c r="G63" s="423"/>
      <c r="H63" s="420">
        <f>(C61*H61+C62*H62)/C63</f>
        <v>150.76357109419698</v>
      </c>
      <c r="I63" s="421"/>
      <c r="J63" s="169">
        <f>SUM(J61:J62)</f>
        <v>102315.795941536</v>
      </c>
      <c r="K63" s="170">
        <f>SUM(K61:K62)</f>
        <v>130990.37514135997</v>
      </c>
      <c r="L63" s="170">
        <f>SUM(L61:L62)</f>
        <v>133633.83465031997</v>
      </c>
      <c r="M63" s="160">
        <f>SUM(M60:M62)</f>
        <v>136068.59998751996</v>
      </c>
      <c r="N63" s="161">
        <f>SUM(N61:N62)</f>
        <v>139894.65980311998</v>
      </c>
    </row>
    <row r="64" spans="2:14" ht="13.5" thickBot="1">
      <c r="B64" s="215"/>
      <c r="C64" s="216"/>
      <c r="D64" s="216"/>
      <c r="E64" s="216"/>
      <c r="F64" s="216"/>
      <c r="G64" s="216"/>
      <c r="H64" s="216"/>
      <c r="I64" s="216"/>
      <c r="J64" s="144"/>
      <c r="K64" s="136"/>
      <c r="L64" s="149"/>
      <c r="M64" s="149"/>
      <c r="N64" s="140"/>
    </row>
    <row r="65" spans="2:14" ht="13.5" thickBot="1">
      <c r="B65" s="29" t="s">
        <v>5</v>
      </c>
      <c r="C65" s="43">
        <v>679.08</v>
      </c>
      <c r="D65" s="60">
        <v>127.49</v>
      </c>
      <c r="E65" s="61">
        <v>141.75</v>
      </c>
      <c r="F65" s="249">
        <v>139.42</v>
      </c>
      <c r="G65" s="211"/>
      <c r="H65" s="239">
        <f>D65+E65-F65</f>
        <v>129.82000000000002</v>
      </c>
      <c r="I65" s="254"/>
      <c r="J65" s="147">
        <f>C65*H65*0.3677*80%</f>
        <v>25932.60599289601</v>
      </c>
      <c r="K65" s="155">
        <f>C65*H65*0.3766</f>
        <v>33200.36516496001</v>
      </c>
      <c r="L65" s="156">
        <f>C65*H65*0.3842</f>
        <v>33870.36722352001</v>
      </c>
      <c r="M65" s="156">
        <f>C65*H65*0.3912</f>
        <v>34487.47438272001</v>
      </c>
      <c r="N65" s="146">
        <f>C65*H65*0.4022</f>
        <v>35457.21420432001</v>
      </c>
    </row>
    <row r="66" spans="2:14" ht="13.5" thickBot="1">
      <c r="B66" s="171" t="s">
        <v>9</v>
      </c>
      <c r="C66" s="163">
        <v>679.08</v>
      </c>
      <c r="D66" s="172">
        <v>127.49</v>
      </c>
      <c r="E66" s="168">
        <v>141.75</v>
      </c>
      <c r="F66" s="419">
        <v>139.42</v>
      </c>
      <c r="G66" s="419"/>
      <c r="H66" s="420">
        <f>D66+E66-F66</f>
        <v>129.82000000000002</v>
      </c>
      <c r="I66" s="421"/>
      <c r="J66" s="137">
        <f>C66*H66*0.3677*80%</f>
        <v>25932.60599289601</v>
      </c>
      <c r="K66" s="160">
        <f>C66*H66*0.3766</f>
        <v>33200.36516496001</v>
      </c>
      <c r="L66" s="160">
        <f>C66*H66*0.3842</f>
        <v>33870.36722352001</v>
      </c>
      <c r="M66" s="160">
        <f>C66*H66*0.3912</f>
        <v>34487.47438272001</v>
      </c>
      <c r="N66" s="161">
        <f>C66*H66*0.4022</f>
        <v>35457.21420432001</v>
      </c>
    </row>
    <row r="67" spans="2:14" ht="13.5" thickBot="1">
      <c r="B67" s="212"/>
      <c r="C67" s="213"/>
      <c r="D67" s="213"/>
      <c r="E67" s="213"/>
      <c r="F67" s="213"/>
      <c r="G67" s="213"/>
      <c r="H67" s="213"/>
      <c r="I67" s="213"/>
      <c r="J67" s="144"/>
      <c r="K67" s="136"/>
      <c r="L67" s="149"/>
      <c r="M67" s="149"/>
      <c r="N67" s="173"/>
    </row>
    <row r="68" spans="2:14" ht="13.5" thickBot="1">
      <c r="B68" s="41" t="s">
        <v>10</v>
      </c>
      <c r="C68" s="42">
        <v>7365.26</v>
      </c>
      <c r="D68" s="23">
        <v>148.51</v>
      </c>
      <c r="E68" s="40">
        <v>141.75</v>
      </c>
      <c r="F68" s="244">
        <v>141.75</v>
      </c>
      <c r="G68" s="245"/>
      <c r="H68" s="246">
        <f>(C54*H54+C55*H55+C58*H58+C61*H61+C62*H62+C65*H65)/C68</f>
        <v>149.67626818333636</v>
      </c>
      <c r="I68" s="418"/>
      <c r="J68" s="133">
        <f>J56+J59+J63+J66-K19</f>
        <v>12151.227527568117</v>
      </c>
      <c r="K68" s="137">
        <f>(K56+K59+K63+K66-(J68+K19))/4</f>
        <v>22720.559444909974</v>
      </c>
      <c r="L68" s="137">
        <f>((L56+L59+L63+L66)-(K19+J68+K68))/3</f>
        <v>25513.317843443325</v>
      </c>
      <c r="M68" s="137">
        <f>((M56+M59+M63+M66)-(K19+J68+K68+L68))/2</f>
        <v>29371.73405194332</v>
      </c>
      <c r="N68" s="180">
        <f>(((N56+N59+N63+N66)-(K19+J68+K68+L68+M68))-(L73+L74))</f>
        <v>37622.58552682723</v>
      </c>
    </row>
    <row r="69" spans="2:14" ht="13.5" thickBot="1">
      <c r="B69" s="248"/>
      <c r="C69" s="248"/>
      <c r="D69" s="248"/>
      <c r="E69" s="248"/>
      <c r="F69" s="248"/>
      <c r="G69" s="248"/>
      <c r="H69" s="248"/>
      <c r="I69" s="248"/>
      <c r="L69" s="409" t="s">
        <v>111</v>
      </c>
      <c r="M69" s="385"/>
      <c r="N69" s="181">
        <f>C68*H68*0.4022</f>
        <v>443387.14258820005</v>
      </c>
    </row>
    <row r="70" spans="2:14" ht="13.5" thickBot="1">
      <c r="B70" s="290" t="s">
        <v>66</v>
      </c>
      <c r="C70" s="291"/>
      <c r="D70" s="291"/>
      <c r="E70" s="291"/>
      <c r="F70" s="291"/>
      <c r="G70" s="291"/>
      <c r="H70" s="291"/>
      <c r="I70" s="292"/>
      <c r="L70" s="410" t="s">
        <v>112</v>
      </c>
      <c r="M70" s="411"/>
      <c r="N70" s="184">
        <f>N19+J68+K68+L68+M68+N68</f>
        <v>419931.7703086714</v>
      </c>
    </row>
    <row r="71" spans="2:9" ht="13.5" thickBot="1">
      <c r="B71" s="388" t="s">
        <v>67</v>
      </c>
      <c r="C71" s="389"/>
      <c r="D71" s="389"/>
      <c r="E71" s="389"/>
      <c r="F71" s="389"/>
      <c r="G71" s="389"/>
      <c r="H71" s="389"/>
      <c r="I71" s="390"/>
    </row>
    <row r="72" spans="2:9" ht="13.5" thickBot="1">
      <c r="B72" s="391" t="s">
        <v>72</v>
      </c>
      <c r="C72" s="392"/>
      <c r="D72" s="392"/>
      <c r="E72" s="392"/>
      <c r="F72" s="392"/>
      <c r="G72" s="392"/>
      <c r="H72" s="392"/>
      <c r="I72" s="393"/>
    </row>
    <row r="73" spans="2:12" ht="12.75">
      <c r="B73" s="280" t="s">
        <v>93</v>
      </c>
      <c r="C73" s="281"/>
      <c r="D73" s="281"/>
      <c r="E73" s="281"/>
      <c r="F73" s="281"/>
      <c r="G73" s="281"/>
      <c r="H73" s="281"/>
      <c r="I73" s="282"/>
      <c r="K73" s="101" t="s">
        <v>107</v>
      </c>
      <c r="L73" s="132">
        <f>((N56+N59+N63+N66)-J19)*2.3%</f>
        <v>1224.1058661160796</v>
      </c>
    </row>
    <row r="74" spans="2:12" ht="14.25" customHeight="1" thickBot="1">
      <c r="B74" s="230" t="s">
        <v>95</v>
      </c>
      <c r="C74" s="231"/>
      <c r="D74" s="231"/>
      <c r="E74" s="231"/>
      <c r="F74" s="231"/>
      <c r="G74" s="231"/>
      <c r="H74" s="231"/>
      <c r="I74" s="232"/>
      <c r="K74" s="101" t="s">
        <v>108</v>
      </c>
      <c r="L74" s="132">
        <f>C68*1.8-M19</f>
        <v>2651.4936</v>
      </c>
    </row>
    <row r="75" spans="2:13" ht="13.5" thickBot="1">
      <c r="B75" s="227" t="s">
        <v>94</v>
      </c>
      <c r="C75" s="228"/>
      <c r="D75" s="228"/>
      <c r="E75" s="228"/>
      <c r="F75" s="228"/>
      <c r="G75" s="228"/>
      <c r="H75" s="228"/>
      <c r="I75" s="229"/>
      <c r="K75" s="182" t="s">
        <v>113</v>
      </c>
      <c r="L75" s="183">
        <f>L19+M19+L73+L74</f>
        <v>23455.372279528594</v>
      </c>
      <c r="M75" s="179">
        <f>N69-L75</f>
        <v>419931.77030867146</v>
      </c>
    </row>
    <row r="76" spans="2:9" ht="13.5" thickBot="1">
      <c r="B76" s="211"/>
      <c r="C76" s="211"/>
      <c r="D76" s="211"/>
      <c r="E76" s="211"/>
      <c r="F76" s="211"/>
      <c r="G76" s="211"/>
      <c r="H76" s="211"/>
      <c r="I76" s="211"/>
    </row>
    <row r="77" spans="2:9" ht="13.5" thickBot="1">
      <c r="B77" s="224" t="s">
        <v>116</v>
      </c>
      <c r="C77" s="225"/>
      <c r="D77" s="225"/>
      <c r="E77" s="225"/>
      <c r="F77" s="225"/>
      <c r="G77" s="225"/>
      <c r="H77" s="225"/>
      <c r="I77" s="226"/>
    </row>
    <row r="78" spans="2:9" ht="12.75">
      <c r="B78" s="236" t="s">
        <v>96</v>
      </c>
      <c r="C78" s="237"/>
      <c r="D78" s="237"/>
      <c r="E78" s="237"/>
      <c r="F78" s="237"/>
      <c r="G78" s="237"/>
      <c r="H78" s="237"/>
      <c r="I78" s="238"/>
    </row>
    <row r="79" spans="2:9" ht="12.75">
      <c r="B79" s="233" t="s">
        <v>97</v>
      </c>
      <c r="C79" s="234"/>
      <c r="D79" s="234"/>
      <c r="E79" s="234"/>
      <c r="F79" s="234"/>
      <c r="G79" s="234"/>
      <c r="H79" s="234"/>
      <c r="I79" s="235"/>
    </row>
    <row r="80" spans="2:9" ht="13.5" thickBot="1">
      <c r="B80" s="218" t="s">
        <v>98</v>
      </c>
      <c r="C80" s="219"/>
      <c r="D80" s="219"/>
      <c r="E80" s="219"/>
      <c r="F80" s="219"/>
      <c r="G80" s="219"/>
      <c r="H80" s="219"/>
      <c r="I80" s="220"/>
    </row>
    <row r="81" spans="2:9" ht="13.5" thickBot="1">
      <c r="B81" s="211"/>
      <c r="C81" s="211"/>
      <c r="D81" s="211"/>
      <c r="E81" s="211"/>
      <c r="F81" s="211"/>
      <c r="G81" s="211"/>
      <c r="H81" s="211"/>
      <c r="I81" s="211"/>
    </row>
    <row r="82" spans="2:9" ht="13.5" thickBot="1">
      <c r="B82" s="224" t="s">
        <v>117</v>
      </c>
      <c r="C82" s="225"/>
      <c r="D82" s="225"/>
      <c r="E82" s="225"/>
      <c r="F82" s="225"/>
      <c r="G82" s="225"/>
      <c r="H82" s="225"/>
      <c r="I82" s="226"/>
    </row>
    <row r="83" spans="2:9" ht="12.75">
      <c r="B83" s="236" t="s">
        <v>99</v>
      </c>
      <c r="C83" s="237"/>
      <c r="D83" s="237"/>
      <c r="E83" s="237"/>
      <c r="F83" s="237"/>
      <c r="G83" s="237"/>
      <c r="H83" s="237"/>
      <c r="I83" s="238"/>
    </row>
    <row r="84" spans="2:9" ht="12.75">
      <c r="B84" s="233" t="s">
        <v>101</v>
      </c>
      <c r="C84" s="234"/>
      <c r="D84" s="234"/>
      <c r="E84" s="234"/>
      <c r="F84" s="234"/>
      <c r="G84" s="234"/>
      <c r="H84" s="234"/>
      <c r="I84" s="235"/>
    </row>
    <row r="85" spans="2:9" ht="13.5" thickBot="1">
      <c r="B85" s="218" t="s">
        <v>100</v>
      </c>
      <c r="C85" s="219"/>
      <c r="D85" s="219"/>
      <c r="E85" s="219"/>
      <c r="F85" s="219"/>
      <c r="G85" s="219"/>
      <c r="H85" s="219"/>
      <c r="I85" s="220"/>
    </row>
    <row r="86" spans="2:9" ht="13.5" thickBot="1">
      <c r="B86" s="259"/>
      <c r="C86" s="259"/>
      <c r="D86" s="259"/>
      <c r="E86" s="259"/>
      <c r="F86" s="259"/>
      <c r="G86" s="259"/>
      <c r="H86" s="259"/>
      <c r="I86" s="259"/>
    </row>
    <row r="87" spans="2:9" ht="13.5" thickBot="1">
      <c r="B87" s="354" t="s">
        <v>118</v>
      </c>
      <c r="C87" s="375"/>
      <c r="D87" s="375"/>
      <c r="E87" s="375"/>
      <c r="F87" s="375"/>
      <c r="G87" s="375"/>
      <c r="H87" s="375"/>
      <c r="I87" s="376"/>
    </row>
    <row r="88" spans="2:9" ht="12.75">
      <c r="B88" s="236" t="s">
        <v>102</v>
      </c>
      <c r="C88" s="237"/>
      <c r="D88" s="237"/>
      <c r="E88" s="237"/>
      <c r="F88" s="237"/>
      <c r="G88" s="237"/>
      <c r="H88" s="237"/>
      <c r="I88" s="238"/>
    </row>
    <row r="89" spans="2:9" ht="12.75">
      <c r="B89" s="233" t="s">
        <v>105</v>
      </c>
      <c r="C89" s="234"/>
      <c r="D89" s="234"/>
      <c r="E89" s="234"/>
      <c r="F89" s="234"/>
      <c r="G89" s="234"/>
      <c r="H89" s="234"/>
      <c r="I89" s="235"/>
    </row>
    <row r="90" spans="2:9" ht="15" customHeight="1" thickBot="1">
      <c r="B90" s="218" t="s">
        <v>103</v>
      </c>
      <c r="C90" s="219"/>
      <c r="D90" s="219"/>
      <c r="E90" s="219"/>
      <c r="F90" s="219"/>
      <c r="G90" s="219"/>
      <c r="H90" s="219"/>
      <c r="I90" s="220"/>
    </row>
    <row r="91" spans="2:9" ht="15" customHeight="1" thickBot="1">
      <c r="B91" s="97"/>
      <c r="C91" s="97"/>
      <c r="D91" s="97"/>
      <c r="E91" s="97"/>
      <c r="F91" s="97"/>
      <c r="G91" s="97"/>
      <c r="H91" s="97"/>
      <c r="I91" s="97"/>
    </row>
    <row r="92" spans="2:14" ht="13.5" thickBot="1">
      <c r="B92" s="394" t="s">
        <v>52</v>
      </c>
      <c r="C92" s="395"/>
      <c r="D92" s="395"/>
      <c r="E92" s="395"/>
      <c r="F92" s="395"/>
      <c r="G92" s="395"/>
      <c r="H92" s="395"/>
      <c r="I92" s="396"/>
      <c r="L92" s="98"/>
      <c r="N92" s="98"/>
    </row>
    <row r="93" spans="2:12" ht="13.5" thickBot="1">
      <c r="B93" s="369" t="s">
        <v>53</v>
      </c>
      <c r="C93" s="370"/>
      <c r="D93" s="370"/>
      <c r="E93" s="370"/>
      <c r="F93" s="370"/>
      <c r="G93" s="370"/>
      <c r="H93" s="370"/>
      <c r="I93" s="371"/>
      <c r="L93" s="98"/>
    </row>
    <row r="94" spans="2:12" ht="12.75">
      <c r="B94" s="399" t="s">
        <v>57</v>
      </c>
      <c r="C94" s="400"/>
      <c r="D94" s="400"/>
      <c r="E94" s="400"/>
      <c r="F94" s="400"/>
      <c r="G94" s="400"/>
      <c r="H94" s="400"/>
      <c r="I94" s="401"/>
      <c r="L94" s="98"/>
    </row>
    <row r="95" spans="2:12" ht="12.75">
      <c r="B95" s="236" t="s">
        <v>40</v>
      </c>
      <c r="C95" s="237"/>
      <c r="D95" s="237"/>
      <c r="E95" s="237"/>
      <c r="F95" s="237"/>
      <c r="G95" s="237"/>
      <c r="H95" s="237"/>
      <c r="I95" s="238"/>
      <c r="L95" s="98"/>
    </row>
    <row r="96" spans="2:12" ht="12.75">
      <c r="B96" s="366" t="s">
        <v>104</v>
      </c>
      <c r="C96" s="367"/>
      <c r="D96" s="367"/>
      <c r="E96" s="367"/>
      <c r="F96" s="367"/>
      <c r="G96" s="367"/>
      <c r="H96" s="367"/>
      <c r="I96" s="368"/>
      <c r="L96" s="98"/>
    </row>
    <row r="97" spans="2:12" ht="13.5" thickBot="1">
      <c r="B97" s="221" t="s">
        <v>119</v>
      </c>
      <c r="C97" s="222"/>
      <c r="D97" s="222"/>
      <c r="E97" s="222"/>
      <c r="F97" s="222"/>
      <c r="G97" s="222"/>
      <c r="H97" s="222"/>
      <c r="I97" s="223"/>
      <c r="L97" s="99"/>
    </row>
    <row r="98" spans="2:12" ht="13.5" thickBot="1">
      <c r="B98" s="221" t="s">
        <v>106</v>
      </c>
      <c r="C98" s="222"/>
      <c r="D98" s="222"/>
      <c r="E98" s="222"/>
      <c r="F98" s="222"/>
      <c r="G98" s="222"/>
      <c r="H98" s="222"/>
      <c r="I98" s="223"/>
      <c r="L98" s="98"/>
    </row>
    <row r="99" spans="2:9" ht="13.5" thickBot="1">
      <c r="B99" s="372" t="s">
        <v>120</v>
      </c>
      <c r="C99" s="373"/>
      <c r="D99" s="373"/>
      <c r="E99" s="373"/>
      <c r="F99" s="373"/>
      <c r="G99" s="373"/>
      <c r="H99" s="373"/>
      <c r="I99" s="374"/>
    </row>
    <row r="100" spans="2:9" ht="13.5" thickBot="1">
      <c r="B100" s="205" t="s">
        <v>121</v>
      </c>
      <c r="C100" s="206"/>
      <c r="D100" s="206"/>
      <c r="E100" s="206"/>
      <c r="F100" s="206"/>
      <c r="G100" s="206"/>
      <c r="H100" s="206"/>
      <c r="I100" s="207"/>
    </row>
    <row r="101" spans="2:9" ht="13.5" thickBot="1">
      <c r="B101" s="412" t="s">
        <v>55</v>
      </c>
      <c r="C101" s="413"/>
      <c r="D101" s="413"/>
      <c r="E101" s="413"/>
      <c r="F101" s="413"/>
      <c r="G101" s="413"/>
      <c r="H101" s="413"/>
      <c r="I101" s="414"/>
    </row>
    <row r="102" spans="2:9" ht="13.5" thickBot="1">
      <c r="B102" s="208" t="s">
        <v>114</v>
      </c>
      <c r="C102" s="209"/>
      <c r="D102" s="209"/>
      <c r="E102" s="209"/>
      <c r="F102" s="209"/>
      <c r="G102" s="209"/>
      <c r="H102" s="209"/>
      <c r="I102" s="210"/>
    </row>
    <row r="104" spans="2:13" ht="15">
      <c r="B104" s="187" t="s">
        <v>115</v>
      </c>
      <c r="C104" s="187"/>
      <c r="D104" s="187"/>
      <c r="E104" s="188"/>
      <c r="F104" s="189"/>
      <c r="G104" s="189"/>
      <c r="H104" s="187"/>
      <c r="I104" s="187"/>
      <c r="J104" s="190"/>
      <c r="K104" s="190"/>
      <c r="L104" s="190"/>
      <c r="M104" s="190"/>
    </row>
    <row r="105" spans="2:9" ht="12.75">
      <c r="B105" s="185"/>
      <c r="C105" s="186"/>
      <c r="D105" s="186"/>
      <c r="E105" s="186"/>
      <c r="F105" s="186"/>
      <c r="G105" s="186"/>
      <c r="H105" s="186"/>
      <c r="I105" s="186"/>
    </row>
    <row r="106" spans="2:7" ht="15">
      <c r="B106" s="5"/>
      <c r="C106" s="4"/>
      <c r="D106" s="34"/>
      <c r="E106" s="34"/>
      <c r="F106" s="4"/>
      <c r="G106" s="4"/>
    </row>
    <row r="107" spans="2:7" ht="15">
      <c r="B107" s="4"/>
      <c r="C107" s="36"/>
      <c r="D107" s="4"/>
      <c r="E107" s="5"/>
      <c r="F107" s="4"/>
      <c r="G107" s="4"/>
    </row>
    <row r="108" spans="2:7" ht="15">
      <c r="B108" s="4"/>
      <c r="C108" s="37"/>
      <c r="D108" s="5"/>
      <c r="E108" s="4"/>
      <c r="F108" s="4"/>
      <c r="G108" s="4"/>
    </row>
    <row r="109" spans="2:7" ht="15">
      <c r="B109" s="5"/>
      <c r="C109" s="36"/>
      <c r="D109" s="4"/>
      <c r="E109" s="4"/>
      <c r="F109" s="4"/>
      <c r="G109" s="4"/>
    </row>
    <row r="110" spans="2:7" ht="14.25">
      <c r="B110" s="4"/>
      <c r="C110" s="36"/>
      <c r="D110" s="4"/>
      <c r="E110" s="4"/>
      <c r="F110" s="4"/>
      <c r="G110" s="4"/>
    </row>
    <row r="111" spans="2:7" ht="14.25">
      <c r="B111" s="4"/>
      <c r="C111" s="36"/>
      <c r="D111" s="4"/>
      <c r="E111" s="4"/>
      <c r="F111" s="4"/>
      <c r="G111" s="4"/>
    </row>
    <row r="112" spans="2:7" ht="14.25">
      <c r="B112" s="4"/>
      <c r="C112" s="36"/>
      <c r="D112" s="4"/>
      <c r="E112" s="4"/>
      <c r="F112" s="4"/>
      <c r="G112" s="4"/>
    </row>
    <row r="113" spans="2:7" ht="15.75">
      <c r="B113" s="4"/>
      <c r="C113" s="38"/>
      <c r="D113" s="2"/>
      <c r="E113" s="5"/>
      <c r="F113" s="5"/>
      <c r="G113" s="4"/>
    </row>
    <row r="114" spans="2:7" ht="15">
      <c r="B114" s="2"/>
      <c r="C114" s="38"/>
      <c r="D114" s="2"/>
      <c r="E114" s="4"/>
      <c r="F114" s="4"/>
      <c r="G114" s="4"/>
    </row>
    <row r="115" spans="2:7" ht="15">
      <c r="B115" s="2"/>
      <c r="C115" s="38"/>
      <c r="D115" s="2"/>
      <c r="E115" s="4"/>
      <c r="F115" s="4"/>
      <c r="G115" s="4"/>
    </row>
    <row r="116" spans="2:7" ht="15">
      <c r="B116" s="2"/>
      <c r="C116" s="2"/>
      <c r="D116" s="2"/>
      <c r="E116" s="4"/>
      <c r="F116" s="4"/>
      <c r="G116" s="4"/>
    </row>
    <row r="117" spans="2:7" ht="15">
      <c r="B117" s="2"/>
      <c r="C117" s="2"/>
      <c r="D117" s="2"/>
      <c r="E117" s="4"/>
      <c r="F117" s="4"/>
      <c r="G117" s="4"/>
    </row>
    <row r="118" spans="2:5" ht="15">
      <c r="B118" s="2"/>
      <c r="C118" s="2"/>
      <c r="D118" s="2"/>
      <c r="E118" s="2"/>
    </row>
    <row r="119" spans="2:5" ht="15">
      <c r="B119" s="2"/>
      <c r="C119" s="2"/>
      <c r="D119" s="2"/>
      <c r="E119" s="2"/>
    </row>
    <row r="120" spans="2:5" ht="15">
      <c r="B120" s="2"/>
      <c r="C120" s="2"/>
      <c r="D120" s="2"/>
      <c r="E120" s="2"/>
    </row>
    <row r="121" spans="2:5" ht="15">
      <c r="B121" s="2"/>
      <c r="C121" s="2"/>
      <c r="D121" s="2"/>
      <c r="E121" s="2"/>
    </row>
    <row r="122" spans="2:5" ht="15">
      <c r="B122" s="2"/>
      <c r="C122" s="2"/>
      <c r="D122" s="2"/>
      <c r="E122" s="2"/>
    </row>
    <row r="123" spans="2:5" ht="15">
      <c r="B123" s="2"/>
      <c r="C123" s="2"/>
      <c r="D123" s="2"/>
      <c r="E123" s="2"/>
    </row>
    <row r="124" spans="2:5" ht="15">
      <c r="B124" s="2"/>
      <c r="C124" s="2"/>
      <c r="D124" s="2"/>
      <c r="E124" s="2"/>
    </row>
    <row r="125" spans="2:5" ht="15">
      <c r="B125" s="2"/>
      <c r="C125" s="2"/>
      <c r="D125" s="2"/>
      <c r="E125" s="2"/>
    </row>
    <row r="126" spans="2:5" ht="15">
      <c r="B126" s="2"/>
      <c r="C126" s="2"/>
      <c r="D126" s="2"/>
      <c r="E126" s="2"/>
    </row>
    <row r="127" spans="2:5" ht="15">
      <c r="B127" s="2"/>
      <c r="C127" s="2"/>
      <c r="D127" s="2"/>
      <c r="E127" s="2"/>
    </row>
    <row r="128" spans="2:5" ht="15">
      <c r="B128" s="2"/>
      <c r="C128" s="2"/>
      <c r="D128" s="2"/>
      <c r="E128" s="2"/>
    </row>
    <row r="129" spans="2:5" ht="15">
      <c r="B129" s="2"/>
      <c r="C129" s="2"/>
      <c r="D129" s="2"/>
      <c r="E129" s="2"/>
    </row>
    <row r="130" spans="2:5" ht="15">
      <c r="B130" s="2"/>
      <c r="C130" s="2"/>
      <c r="D130" s="2"/>
      <c r="E130" s="2"/>
    </row>
    <row r="131" spans="2:5" ht="15">
      <c r="B131" s="2"/>
      <c r="C131" s="2"/>
      <c r="D131" s="2"/>
      <c r="E131" s="2"/>
    </row>
    <row r="132" spans="2:5" ht="15">
      <c r="B132" s="2"/>
      <c r="C132" s="2"/>
      <c r="D132" s="2"/>
      <c r="E132" s="2"/>
    </row>
    <row r="133" spans="2:5" ht="15">
      <c r="B133" s="2"/>
      <c r="C133" s="2"/>
      <c r="D133" s="2"/>
      <c r="E133" s="2"/>
    </row>
    <row r="134" spans="2:5" ht="15">
      <c r="B134" s="2"/>
      <c r="C134" s="2"/>
      <c r="D134" s="2"/>
      <c r="E134" s="2"/>
    </row>
    <row r="135" spans="2:5" ht="15">
      <c r="B135" s="2"/>
      <c r="C135" s="2"/>
      <c r="D135" s="2"/>
      <c r="E135" s="2"/>
    </row>
    <row r="136" spans="2:5" ht="15">
      <c r="B136" s="2"/>
      <c r="C136" s="2"/>
      <c r="D136" s="2"/>
      <c r="E136" s="2"/>
    </row>
    <row r="137" spans="2:5" ht="15">
      <c r="B137" s="2"/>
      <c r="C137" s="2"/>
      <c r="D137" s="2"/>
      <c r="E137" s="2"/>
    </row>
    <row r="138" spans="2:5" ht="15">
      <c r="B138" s="2"/>
      <c r="C138" s="2"/>
      <c r="D138" s="2"/>
      <c r="E138" s="2"/>
    </row>
    <row r="139" spans="2:5" ht="15">
      <c r="B139" s="2"/>
      <c r="C139" s="2"/>
      <c r="D139" s="2"/>
      <c r="E139" s="2"/>
    </row>
    <row r="140" spans="2:5" ht="15">
      <c r="B140" s="2"/>
      <c r="C140" s="2"/>
      <c r="D140" s="2"/>
      <c r="E140" s="2"/>
    </row>
    <row r="141" spans="2:5" ht="15">
      <c r="B141" s="2"/>
      <c r="C141" s="2"/>
      <c r="D141" s="2"/>
      <c r="E141" s="2"/>
    </row>
    <row r="142" spans="2:5" ht="15">
      <c r="B142" s="2"/>
      <c r="C142" s="2"/>
      <c r="D142" s="2"/>
      <c r="E142" s="2"/>
    </row>
    <row r="143" spans="2:5" ht="15">
      <c r="B143" s="2"/>
      <c r="C143" s="2"/>
      <c r="D143" s="2"/>
      <c r="E143" s="2"/>
    </row>
    <row r="144" spans="2:5" ht="15">
      <c r="B144" s="2"/>
      <c r="C144" s="2"/>
      <c r="D144" s="2"/>
      <c r="E144" s="2"/>
    </row>
    <row r="145" spans="2:5" ht="15">
      <c r="B145" s="2"/>
      <c r="C145" s="2"/>
      <c r="D145" s="2"/>
      <c r="E145" s="2"/>
    </row>
    <row r="146" spans="2:5" ht="15">
      <c r="B146" s="2"/>
      <c r="C146" s="2"/>
      <c r="D146" s="2"/>
      <c r="E146" s="2"/>
    </row>
    <row r="147" spans="2:5" ht="15">
      <c r="B147" s="2"/>
      <c r="C147" s="2"/>
      <c r="D147" s="2"/>
      <c r="E147" s="2"/>
    </row>
    <row r="148" spans="2:5" ht="15">
      <c r="B148" s="2"/>
      <c r="C148" s="2"/>
      <c r="D148" s="2"/>
      <c r="E148" s="2"/>
    </row>
    <row r="149" spans="2:5" ht="15">
      <c r="B149" s="2"/>
      <c r="C149" s="2"/>
      <c r="D149" s="2"/>
      <c r="E149" s="2"/>
    </row>
    <row r="150" spans="2:5" ht="15">
      <c r="B150" s="2"/>
      <c r="C150" s="2"/>
      <c r="D150" s="2"/>
      <c r="E150" s="2"/>
    </row>
    <row r="151" spans="2:5" ht="15">
      <c r="B151" s="2"/>
      <c r="C151" s="2"/>
      <c r="D151" s="2"/>
      <c r="E151" s="2"/>
    </row>
    <row r="152" spans="2:5" ht="15">
      <c r="B152" s="2"/>
      <c r="C152" s="2"/>
      <c r="D152" s="2"/>
      <c r="E152" s="2"/>
    </row>
    <row r="153" spans="2:5" ht="15">
      <c r="B153" s="2"/>
      <c r="C153" s="2"/>
      <c r="D153" s="2"/>
      <c r="E153" s="2"/>
    </row>
    <row r="154" spans="2:5" ht="15">
      <c r="B154" s="2"/>
      <c r="C154" s="2"/>
      <c r="D154" s="2"/>
      <c r="E154" s="2"/>
    </row>
    <row r="155" spans="2:5" ht="15">
      <c r="B155" s="2"/>
      <c r="C155" s="2"/>
      <c r="D155" s="2"/>
      <c r="E155" s="2"/>
    </row>
    <row r="156" spans="2:5" ht="15">
      <c r="B156" s="2"/>
      <c r="C156" s="2"/>
      <c r="D156" s="2"/>
      <c r="E156" s="2"/>
    </row>
    <row r="157" spans="2:5" ht="15">
      <c r="B157" s="2"/>
      <c r="C157" s="2"/>
      <c r="D157" s="2"/>
      <c r="E157" s="2"/>
    </row>
    <row r="158" spans="2:5" ht="15">
      <c r="B158" s="2"/>
      <c r="C158" s="2"/>
      <c r="D158" s="2"/>
      <c r="E158" s="2"/>
    </row>
    <row r="159" spans="2:5" ht="15">
      <c r="B159" s="2"/>
      <c r="C159" s="2"/>
      <c r="D159" s="2"/>
      <c r="E159" s="2"/>
    </row>
    <row r="160" spans="2:5" ht="15">
      <c r="B160" s="2"/>
      <c r="C160" s="2"/>
      <c r="D160" s="2"/>
      <c r="E160" s="2"/>
    </row>
    <row r="161" spans="2:5" ht="15">
      <c r="B161" s="2"/>
      <c r="C161" s="2"/>
      <c r="D161" s="2"/>
      <c r="E161" s="2"/>
    </row>
    <row r="162" spans="2:5" ht="15">
      <c r="B162" s="2"/>
      <c r="C162" s="2"/>
      <c r="D162" s="2"/>
      <c r="E162" s="2"/>
    </row>
    <row r="163" spans="2:5" ht="15">
      <c r="B163" s="2"/>
      <c r="C163" s="2"/>
      <c r="D163" s="2"/>
      <c r="E163" s="2"/>
    </row>
    <row r="164" spans="2:5" ht="15">
      <c r="B164" s="2"/>
      <c r="C164" s="2"/>
      <c r="D164" s="2"/>
      <c r="E164" s="2"/>
    </row>
    <row r="165" spans="2:5" ht="15">
      <c r="B165" s="2"/>
      <c r="C165" s="2"/>
      <c r="D165" s="2"/>
      <c r="E165" s="2"/>
    </row>
    <row r="166" spans="2:5" ht="15">
      <c r="B166" s="2"/>
      <c r="C166" s="2"/>
      <c r="D166" s="2"/>
      <c r="E166" s="2"/>
    </row>
    <row r="167" spans="2:5" ht="15">
      <c r="B167" s="2"/>
      <c r="C167" s="2"/>
      <c r="D167" s="2"/>
      <c r="E167" s="2"/>
    </row>
    <row r="168" spans="2:5" ht="15">
      <c r="B168" s="2"/>
      <c r="C168" s="2"/>
      <c r="D168" s="2"/>
      <c r="E168" s="2"/>
    </row>
    <row r="169" spans="2:5" ht="15">
      <c r="B169" s="2"/>
      <c r="C169" s="2"/>
      <c r="D169" s="2"/>
      <c r="E169" s="2"/>
    </row>
    <row r="170" spans="2:5" ht="15">
      <c r="B170" s="2"/>
      <c r="C170" s="2"/>
      <c r="D170" s="2"/>
      <c r="E170" s="2"/>
    </row>
    <row r="171" spans="2:5" ht="15">
      <c r="B171" s="2"/>
      <c r="C171" s="2"/>
      <c r="D171" s="2"/>
      <c r="E171" s="2"/>
    </row>
    <row r="172" spans="2:5" ht="15">
      <c r="B172" s="2"/>
      <c r="C172" s="2"/>
      <c r="D172" s="2"/>
      <c r="E172" s="2"/>
    </row>
    <row r="173" spans="2:5" ht="15">
      <c r="B173" s="2"/>
      <c r="C173" s="2"/>
      <c r="D173" s="2"/>
      <c r="E173" s="2"/>
    </row>
    <row r="174" spans="2:5" ht="15">
      <c r="B174" s="2"/>
      <c r="C174" s="2"/>
      <c r="D174" s="2"/>
      <c r="E174" s="2"/>
    </row>
    <row r="175" spans="2:5" ht="15">
      <c r="B175" s="2"/>
      <c r="C175" s="2"/>
      <c r="D175" s="2"/>
      <c r="E175" s="2"/>
    </row>
    <row r="176" spans="2:5" ht="15">
      <c r="B176" s="2"/>
      <c r="C176" s="2"/>
      <c r="D176" s="2"/>
      <c r="E176" s="2"/>
    </row>
    <row r="177" spans="2:5" ht="15">
      <c r="B177" s="2"/>
      <c r="C177" s="2"/>
      <c r="D177" s="2"/>
      <c r="E177" s="2"/>
    </row>
    <row r="178" spans="2:5" ht="15">
      <c r="B178" s="2"/>
      <c r="C178" s="2"/>
      <c r="D178" s="2"/>
      <c r="E178" s="2"/>
    </row>
    <row r="179" spans="2:5" ht="15">
      <c r="B179" s="2"/>
      <c r="C179" s="2"/>
      <c r="D179" s="2"/>
      <c r="E179" s="2"/>
    </row>
    <row r="180" spans="2:5" ht="15">
      <c r="B180" s="2"/>
      <c r="C180" s="2"/>
      <c r="D180" s="2"/>
      <c r="E180" s="2"/>
    </row>
    <row r="181" spans="2:5" ht="15">
      <c r="B181" s="2"/>
      <c r="C181" s="2"/>
      <c r="D181" s="2"/>
      <c r="E181" s="2"/>
    </row>
    <row r="182" spans="2:5" ht="15">
      <c r="B182" s="2"/>
      <c r="C182" s="2"/>
      <c r="D182" s="2"/>
      <c r="E182" s="2"/>
    </row>
    <row r="183" spans="2:5" ht="15">
      <c r="B183" s="2"/>
      <c r="C183" s="2"/>
      <c r="D183" s="2"/>
      <c r="E183" s="2"/>
    </row>
    <row r="184" spans="2:5" ht="15">
      <c r="B184" s="2"/>
      <c r="C184" s="2"/>
      <c r="D184" s="2"/>
      <c r="E184" s="2"/>
    </row>
    <row r="185" spans="2:5" ht="15">
      <c r="B185" s="2"/>
      <c r="C185" s="2"/>
      <c r="D185" s="2"/>
      <c r="E185" s="2"/>
    </row>
    <row r="186" spans="2:5" ht="15">
      <c r="B186" s="2"/>
      <c r="C186" s="2"/>
      <c r="D186" s="2"/>
      <c r="E186" s="2"/>
    </row>
    <row r="187" spans="2:5" ht="15">
      <c r="B187" s="2"/>
      <c r="C187" s="2"/>
      <c r="D187" s="2"/>
      <c r="E187" s="2"/>
    </row>
    <row r="188" spans="2:5" ht="15">
      <c r="B188" s="2"/>
      <c r="C188" s="2"/>
      <c r="D188" s="2"/>
      <c r="E188" s="2"/>
    </row>
    <row r="189" spans="2:5" ht="15">
      <c r="B189" s="2"/>
      <c r="C189" s="2"/>
      <c r="D189" s="2"/>
      <c r="E189" s="2"/>
    </row>
    <row r="190" spans="2:5" ht="15">
      <c r="B190" s="2"/>
      <c r="C190" s="2"/>
      <c r="D190" s="2"/>
      <c r="E190" s="2"/>
    </row>
    <row r="191" spans="2:5" ht="15">
      <c r="B191" s="2"/>
      <c r="C191" s="2"/>
      <c r="D191" s="2"/>
      <c r="E191" s="2"/>
    </row>
    <row r="192" spans="2:5" ht="15">
      <c r="B192" s="2"/>
      <c r="C192" s="2"/>
      <c r="D192" s="2"/>
      <c r="E192" s="2"/>
    </row>
    <row r="193" spans="2:5" ht="15">
      <c r="B193" s="2"/>
      <c r="C193" s="2"/>
      <c r="D193" s="2"/>
      <c r="E193" s="2"/>
    </row>
    <row r="194" spans="2:5" ht="15">
      <c r="B194" s="2"/>
      <c r="C194" s="2"/>
      <c r="D194" s="2"/>
      <c r="E194" s="2"/>
    </row>
    <row r="195" spans="2:5" ht="15">
      <c r="B195" s="2"/>
      <c r="C195" s="2"/>
      <c r="D195" s="2"/>
      <c r="E195" s="2"/>
    </row>
    <row r="196" spans="2:5" ht="15">
      <c r="B196" s="2"/>
      <c r="C196" s="2"/>
      <c r="D196" s="2"/>
      <c r="E196" s="2"/>
    </row>
    <row r="197" spans="2:5" ht="15">
      <c r="B197" s="2"/>
      <c r="C197" s="2"/>
      <c r="D197" s="2"/>
      <c r="E197" s="2"/>
    </row>
    <row r="198" spans="2:5" ht="15">
      <c r="B198" s="2"/>
      <c r="C198" s="2"/>
      <c r="D198" s="2"/>
      <c r="E198" s="2"/>
    </row>
    <row r="199" spans="2:5" ht="15">
      <c r="B199" s="2"/>
      <c r="C199" s="2"/>
      <c r="D199" s="2"/>
      <c r="E199" s="2"/>
    </row>
    <row r="200" spans="2:5" ht="15">
      <c r="B200" s="2"/>
      <c r="C200" s="2"/>
      <c r="D200" s="2"/>
      <c r="E200" s="2"/>
    </row>
    <row r="201" spans="2:5" ht="15">
      <c r="B201" s="2"/>
      <c r="C201" s="2"/>
      <c r="D201" s="2"/>
      <c r="E201" s="2"/>
    </row>
    <row r="202" spans="2:5" ht="15">
      <c r="B202" s="2"/>
      <c r="C202" s="2"/>
      <c r="D202" s="2"/>
      <c r="E202" s="2"/>
    </row>
    <row r="203" spans="2:5" ht="15">
      <c r="B203" s="2"/>
      <c r="C203" s="2"/>
      <c r="D203" s="2"/>
      <c r="E203" s="2"/>
    </row>
    <row r="204" spans="2:5" ht="15">
      <c r="B204" s="2"/>
      <c r="C204" s="2"/>
      <c r="D204" s="2"/>
      <c r="E204" s="2"/>
    </row>
    <row r="205" spans="2:5" ht="15">
      <c r="B205" s="2"/>
      <c r="C205" s="2"/>
      <c r="D205" s="2"/>
      <c r="E205" s="2"/>
    </row>
    <row r="206" spans="2:5" ht="15">
      <c r="B206" s="2"/>
      <c r="C206" s="2"/>
      <c r="D206" s="2"/>
      <c r="E206" s="2"/>
    </row>
    <row r="207" spans="2:5" ht="15">
      <c r="B207" s="2"/>
      <c r="C207" s="2"/>
      <c r="D207" s="2"/>
      <c r="E207" s="2"/>
    </row>
    <row r="208" spans="2:5" ht="15">
      <c r="B208" s="2"/>
      <c r="C208" s="2"/>
      <c r="D208" s="2"/>
      <c r="E208" s="2"/>
    </row>
    <row r="209" spans="2:5" ht="15">
      <c r="B209" s="2"/>
      <c r="C209" s="2"/>
      <c r="D209" s="2"/>
      <c r="E209" s="2"/>
    </row>
    <row r="210" spans="2:5" ht="15">
      <c r="B210" s="2"/>
      <c r="C210" s="2"/>
      <c r="D210" s="2"/>
      <c r="E210" s="2"/>
    </row>
    <row r="211" spans="2:5" ht="15">
      <c r="B211" s="2"/>
      <c r="C211" s="2"/>
      <c r="D211" s="2"/>
      <c r="E211" s="2"/>
    </row>
    <row r="212" spans="2:5" ht="15">
      <c r="B212" s="2"/>
      <c r="C212" s="2"/>
      <c r="D212" s="2"/>
      <c r="E212" s="2"/>
    </row>
    <row r="213" spans="2:5" ht="15">
      <c r="B213" s="2"/>
      <c r="C213" s="2"/>
      <c r="D213" s="2"/>
      <c r="E213" s="2"/>
    </row>
    <row r="214" spans="2:5" ht="15">
      <c r="B214" s="2"/>
      <c r="C214" s="2"/>
      <c r="D214" s="2"/>
      <c r="E214" s="2"/>
    </row>
    <row r="215" spans="2:5" ht="15">
      <c r="B215" s="2"/>
      <c r="C215" s="2"/>
      <c r="D215" s="2"/>
      <c r="E215" s="2"/>
    </row>
    <row r="216" spans="2:5" ht="15">
      <c r="B216" s="2"/>
      <c r="C216" s="2"/>
      <c r="D216" s="2"/>
      <c r="E216" s="2"/>
    </row>
    <row r="217" spans="2:5" ht="15">
      <c r="B217" s="2"/>
      <c r="C217" s="2"/>
      <c r="D217" s="2"/>
      <c r="E217" s="2"/>
    </row>
    <row r="218" spans="2:5" ht="15">
      <c r="B218" s="2"/>
      <c r="C218" s="2"/>
      <c r="D218" s="2"/>
      <c r="E218" s="2"/>
    </row>
    <row r="219" spans="2:5" ht="15">
      <c r="B219" s="2"/>
      <c r="C219" s="2"/>
      <c r="D219" s="2"/>
      <c r="E219" s="2"/>
    </row>
    <row r="220" spans="2:5" ht="15">
      <c r="B220" s="2"/>
      <c r="C220" s="2"/>
      <c r="D220" s="2"/>
      <c r="E220" s="2"/>
    </row>
    <row r="221" spans="2:5" ht="15">
      <c r="B221" s="2"/>
      <c r="C221" s="2"/>
      <c r="D221" s="2"/>
      <c r="E221" s="2"/>
    </row>
    <row r="222" spans="2:5" ht="15">
      <c r="B222" s="2"/>
      <c r="C222" s="2"/>
      <c r="D222" s="2"/>
      <c r="E222" s="2"/>
    </row>
    <row r="223" spans="2:5" ht="15">
      <c r="B223" s="2"/>
      <c r="C223" s="2"/>
      <c r="D223" s="2"/>
      <c r="E223" s="2"/>
    </row>
    <row r="224" spans="2:5" ht="15">
      <c r="B224" s="2"/>
      <c r="C224" s="2"/>
      <c r="D224" s="2"/>
      <c r="E224" s="2"/>
    </row>
    <row r="225" spans="2:5" ht="15">
      <c r="B225" s="2"/>
      <c r="C225" s="2"/>
      <c r="D225" s="2"/>
      <c r="E225" s="2"/>
    </row>
    <row r="226" spans="2:5" ht="15">
      <c r="B226" s="2"/>
      <c r="C226" s="2"/>
      <c r="D226" s="2"/>
      <c r="E226" s="2"/>
    </row>
    <row r="227" spans="2:5" ht="15">
      <c r="B227" s="2"/>
      <c r="C227" s="2"/>
      <c r="D227" s="2"/>
      <c r="E227" s="2"/>
    </row>
    <row r="228" spans="2:5" ht="15">
      <c r="B228" s="2"/>
      <c r="C228" s="2"/>
      <c r="D228" s="2"/>
      <c r="E228" s="2"/>
    </row>
    <row r="229" spans="2:5" ht="15">
      <c r="B229" s="2"/>
      <c r="C229" s="2"/>
      <c r="D229" s="2"/>
      <c r="E229" s="2"/>
    </row>
    <row r="230" spans="2:5" ht="15">
      <c r="B230" s="2"/>
      <c r="C230" s="2"/>
      <c r="D230" s="2"/>
      <c r="E230" s="2"/>
    </row>
    <row r="231" spans="2:5" ht="15">
      <c r="B231" s="2"/>
      <c r="C231" s="2"/>
      <c r="D231" s="2"/>
      <c r="E231" s="2"/>
    </row>
    <row r="232" spans="2:5" ht="15">
      <c r="B232" s="2"/>
      <c r="E232" s="2"/>
    </row>
    <row r="233" ht="15">
      <c r="E233" s="2"/>
    </row>
    <row r="234" ht="15">
      <c r="E234" s="2"/>
    </row>
    <row r="235" ht="15">
      <c r="E235" s="2"/>
    </row>
    <row r="236" ht="15">
      <c r="E236" s="2"/>
    </row>
    <row r="237" spans="3:5" ht="15">
      <c r="C237" s="2"/>
      <c r="D237" s="2"/>
      <c r="E237" s="2"/>
    </row>
    <row r="238" spans="2:5" ht="15">
      <c r="B238" s="2"/>
      <c r="C238" s="2"/>
      <c r="D238" s="2"/>
      <c r="E238" s="2"/>
    </row>
    <row r="239" spans="2:5" ht="15">
      <c r="B239" s="2"/>
      <c r="C239" s="2"/>
      <c r="D239" s="2"/>
      <c r="E239" s="2"/>
    </row>
    <row r="240" spans="2:5" ht="15">
      <c r="B240" s="2"/>
      <c r="C240" s="2"/>
      <c r="D240" s="2"/>
      <c r="E240" s="2"/>
    </row>
    <row r="241" spans="2:5" ht="15">
      <c r="B241" s="2"/>
      <c r="C241" s="2"/>
      <c r="D241" s="2"/>
      <c r="E241" s="2"/>
    </row>
    <row r="242" spans="2:5" ht="15">
      <c r="B242" s="2"/>
      <c r="C242" s="2"/>
      <c r="D242" s="2"/>
      <c r="E242" s="2"/>
    </row>
    <row r="243" spans="2:5" ht="15">
      <c r="B243" s="2"/>
      <c r="C243" s="2"/>
      <c r="D243" s="2"/>
      <c r="E243" s="2"/>
    </row>
    <row r="244" spans="2:5" ht="12.75" customHeight="1">
      <c r="B244" s="2"/>
      <c r="C244" s="2"/>
      <c r="D244" s="2"/>
      <c r="E244" s="2"/>
    </row>
    <row r="245" spans="2:5" ht="13.5" customHeight="1">
      <c r="B245" s="2"/>
      <c r="C245" s="2"/>
      <c r="D245" s="2"/>
      <c r="E245" s="2"/>
    </row>
    <row r="246" spans="2:5" ht="15.75" customHeight="1">
      <c r="B246" s="2"/>
      <c r="C246" s="2"/>
      <c r="D246" s="2"/>
      <c r="E246" s="2"/>
    </row>
    <row r="247" spans="2:5" ht="15">
      <c r="B247" s="2"/>
      <c r="C247" s="2"/>
      <c r="D247" s="2"/>
      <c r="E247" s="2"/>
    </row>
    <row r="248" spans="2:5" ht="15">
      <c r="B248" s="2"/>
      <c r="C248" s="2"/>
      <c r="D248" s="2"/>
      <c r="E248" s="2"/>
    </row>
    <row r="249" spans="2:5" ht="15">
      <c r="B249" s="2"/>
      <c r="C249" s="2"/>
      <c r="D249" s="2"/>
      <c r="E249" s="2"/>
    </row>
    <row r="250" spans="2:5" ht="15">
      <c r="B250" s="2"/>
      <c r="C250" s="2"/>
      <c r="D250" s="2"/>
      <c r="E250" s="2"/>
    </row>
    <row r="251" spans="2:5" ht="15">
      <c r="B251" s="2"/>
      <c r="C251" s="2"/>
      <c r="D251" s="2"/>
      <c r="E251" s="2"/>
    </row>
    <row r="252" spans="2:5" ht="15">
      <c r="B252" s="2"/>
      <c r="C252" s="2"/>
      <c r="D252" s="2"/>
      <c r="E252" s="2"/>
    </row>
    <row r="253" spans="2:5" ht="15">
      <c r="B253" s="2"/>
      <c r="C253" s="2"/>
      <c r="D253" s="2"/>
      <c r="E253" s="2"/>
    </row>
    <row r="254" spans="2:5" ht="15">
      <c r="B254" s="2"/>
      <c r="C254" s="2"/>
      <c r="D254" s="2"/>
      <c r="E254" s="2"/>
    </row>
    <row r="255" spans="2:5" ht="15">
      <c r="B255" s="2"/>
      <c r="C255" s="2"/>
      <c r="D255" s="2"/>
      <c r="E255" s="2"/>
    </row>
    <row r="256" spans="2:5" ht="15">
      <c r="B256" s="2"/>
      <c r="C256" s="2"/>
      <c r="D256" s="2"/>
      <c r="E256" s="2"/>
    </row>
    <row r="257" spans="2:5" ht="15">
      <c r="B257" s="2"/>
      <c r="C257" s="2"/>
      <c r="D257" s="2"/>
      <c r="E257" s="2"/>
    </row>
    <row r="258" spans="2:5" ht="15">
      <c r="B258" s="2"/>
      <c r="C258" s="2"/>
      <c r="D258" s="2"/>
      <c r="E258" s="2"/>
    </row>
    <row r="259" spans="2:5" ht="15">
      <c r="B259" s="2"/>
      <c r="C259" s="2"/>
      <c r="D259" s="2"/>
      <c r="E259" s="2"/>
    </row>
    <row r="260" spans="2:5" ht="15">
      <c r="B260" s="2"/>
      <c r="C260" s="2"/>
      <c r="D260" s="2"/>
      <c r="E260" s="2"/>
    </row>
    <row r="261" spans="2:5" ht="15">
      <c r="B261" s="2"/>
      <c r="C261" s="2"/>
      <c r="D261" s="2"/>
      <c r="E261" s="2"/>
    </row>
    <row r="262" spans="2:5" ht="15">
      <c r="B262" s="2"/>
      <c r="C262" s="2"/>
      <c r="D262" s="2"/>
      <c r="E262" s="2"/>
    </row>
    <row r="263" spans="2:5" ht="15">
      <c r="B263" s="2"/>
      <c r="C263" s="2"/>
      <c r="D263" s="2"/>
      <c r="E263" s="2"/>
    </row>
    <row r="264" spans="2:5" ht="15">
      <c r="B264" s="2"/>
      <c r="C264" s="2"/>
      <c r="D264" s="2"/>
      <c r="E264" s="2"/>
    </row>
    <row r="265" spans="2:5" ht="15">
      <c r="B265" s="2"/>
      <c r="C265" s="2"/>
      <c r="D265" s="2"/>
      <c r="E265" s="2"/>
    </row>
    <row r="266" spans="2:5" ht="15">
      <c r="B266" s="2"/>
      <c r="C266" s="2"/>
      <c r="D266" s="2"/>
      <c r="E266" s="2"/>
    </row>
    <row r="267" spans="2:5" ht="15">
      <c r="B267" s="2"/>
      <c r="C267" s="2"/>
      <c r="D267" s="2"/>
      <c r="E267" s="2"/>
    </row>
    <row r="268" spans="2:5" ht="15">
      <c r="B268" s="2"/>
      <c r="C268" s="2"/>
      <c r="D268" s="2"/>
      <c r="E268" s="2"/>
    </row>
    <row r="269" spans="2:5" ht="15">
      <c r="B269" s="2"/>
      <c r="C269" s="2"/>
      <c r="D269" s="2"/>
      <c r="E269" s="2"/>
    </row>
    <row r="270" spans="2:5" ht="15">
      <c r="B270" s="2"/>
      <c r="C270" s="2"/>
      <c r="D270" s="2"/>
      <c r="E270" s="2"/>
    </row>
    <row r="271" spans="2:5" ht="15">
      <c r="B271" s="2"/>
      <c r="C271" s="2"/>
      <c r="D271" s="2"/>
      <c r="E271" s="2"/>
    </row>
    <row r="272" spans="2:5" ht="15">
      <c r="B272" s="2"/>
      <c r="C272" s="2"/>
      <c r="D272" s="2"/>
      <c r="E272" s="2"/>
    </row>
    <row r="273" spans="2:5" ht="15">
      <c r="B273" s="2"/>
      <c r="C273" s="2"/>
      <c r="D273" s="2"/>
      <c r="E273" s="2"/>
    </row>
    <row r="274" spans="2:5" ht="15">
      <c r="B274" s="2"/>
      <c r="C274" s="2"/>
      <c r="D274" s="2"/>
      <c r="E274" s="2"/>
    </row>
    <row r="275" spans="2:5" ht="15">
      <c r="B275" s="2"/>
      <c r="C275" s="2"/>
      <c r="D275" s="2"/>
      <c r="E275" s="2"/>
    </row>
    <row r="276" spans="2:5" ht="15">
      <c r="B276" s="2"/>
      <c r="C276" s="2"/>
      <c r="D276" s="2"/>
      <c r="E276" s="2"/>
    </row>
    <row r="277" spans="2:5" ht="15">
      <c r="B277" s="2"/>
      <c r="C277" s="2"/>
      <c r="D277" s="2"/>
      <c r="E277" s="2"/>
    </row>
    <row r="278" spans="2:5" ht="15">
      <c r="B278" s="2"/>
      <c r="C278" s="2"/>
      <c r="D278" s="2"/>
      <c r="E278" s="2"/>
    </row>
    <row r="279" spans="2:5" ht="15">
      <c r="B279" s="2"/>
      <c r="C279" s="2"/>
      <c r="D279" s="2"/>
      <c r="E279" s="2"/>
    </row>
    <row r="280" spans="2:5" ht="15">
      <c r="B280" s="2"/>
      <c r="C280" s="2"/>
      <c r="D280" s="2"/>
      <c r="E280" s="2"/>
    </row>
    <row r="281" spans="2:5" ht="15">
      <c r="B281" s="2"/>
      <c r="C281" s="2"/>
      <c r="D281" s="2"/>
      <c r="E281" s="2"/>
    </row>
    <row r="282" spans="2:5" ht="15">
      <c r="B282" s="2"/>
      <c r="C282" s="2"/>
      <c r="D282" s="2"/>
      <c r="E282" s="2"/>
    </row>
    <row r="283" spans="2:5" ht="15">
      <c r="B283" s="2"/>
      <c r="C283" s="2"/>
      <c r="D283" s="2"/>
      <c r="E283" s="2"/>
    </row>
    <row r="284" spans="2:5" ht="15">
      <c r="B284" s="2"/>
      <c r="C284" s="2"/>
      <c r="D284" s="2"/>
      <c r="E284" s="2"/>
    </row>
    <row r="285" spans="2:5" ht="15">
      <c r="B285" s="2"/>
      <c r="C285" s="2"/>
      <c r="D285" s="2"/>
      <c r="E285" s="2"/>
    </row>
    <row r="286" spans="2:5" ht="15">
      <c r="B286" s="2"/>
      <c r="C286" s="2"/>
      <c r="D286" s="2"/>
      <c r="E286" s="2"/>
    </row>
    <row r="287" spans="2:5" ht="15">
      <c r="B287" s="2"/>
      <c r="C287" s="2"/>
      <c r="D287" s="2"/>
      <c r="E287" s="2"/>
    </row>
    <row r="288" spans="2:5" ht="15">
      <c r="B288" s="2"/>
      <c r="C288" s="2"/>
      <c r="D288" s="2"/>
      <c r="E288" s="2"/>
    </row>
    <row r="289" spans="2:5" ht="15">
      <c r="B289" s="2"/>
      <c r="C289" s="2"/>
      <c r="D289" s="2"/>
      <c r="E289" s="2"/>
    </row>
    <row r="290" spans="2:5" ht="15">
      <c r="B290" s="2"/>
      <c r="C290" s="2"/>
      <c r="D290" s="2"/>
      <c r="E290" s="2"/>
    </row>
    <row r="291" spans="2:5" ht="15">
      <c r="B291" s="2"/>
      <c r="C291" s="2"/>
      <c r="D291" s="2"/>
      <c r="E291" s="2"/>
    </row>
    <row r="292" spans="2:5" ht="15">
      <c r="B292" s="2"/>
      <c r="C292" s="2"/>
      <c r="D292" s="2"/>
      <c r="E292" s="2"/>
    </row>
    <row r="293" spans="2:5" ht="15">
      <c r="B293" s="2"/>
      <c r="C293" s="2"/>
      <c r="D293" s="2"/>
      <c r="E293" s="2"/>
    </row>
    <row r="294" spans="2:5" ht="15">
      <c r="B294" s="2"/>
      <c r="C294" s="2"/>
      <c r="D294" s="2"/>
      <c r="E294" s="2"/>
    </row>
    <row r="295" spans="2:5" ht="15">
      <c r="B295" s="2"/>
      <c r="C295" s="2"/>
      <c r="D295" s="2"/>
      <c r="E295" s="2"/>
    </row>
    <row r="296" spans="2:5" ht="15">
      <c r="B296" s="2"/>
      <c r="C296" s="2"/>
      <c r="D296" s="2"/>
      <c r="E296" s="2"/>
    </row>
    <row r="297" spans="2:5" ht="15">
      <c r="B297" s="2"/>
      <c r="C297" s="2"/>
      <c r="D297" s="2"/>
      <c r="E297" s="2"/>
    </row>
    <row r="298" spans="2:5" ht="15">
      <c r="B298" s="2"/>
      <c r="C298" s="2"/>
      <c r="D298" s="2"/>
      <c r="E298" s="2"/>
    </row>
    <row r="299" spans="2:5" ht="15">
      <c r="B299" s="2"/>
      <c r="C299" s="2"/>
      <c r="D299" s="2"/>
      <c r="E299" s="2"/>
    </row>
    <row r="300" spans="2:5" ht="15">
      <c r="B300" s="2"/>
      <c r="C300" s="2"/>
      <c r="D300" s="2"/>
      <c r="E300" s="2"/>
    </row>
    <row r="301" spans="2:5" ht="15">
      <c r="B301" s="2"/>
      <c r="C301" s="2"/>
      <c r="D301" s="2"/>
      <c r="E301" s="2"/>
    </row>
    <row r="302" spans="2:5" ht="15">
      <c r="B302" s="2"/>
      <c r="C302" s="2"/>
      <c r="D302" s="2"/>
      <c r="E302" s="2"/>
    </row>
    <row r="303" spans="2:5" ht="15">
      <c r="B303" s="2"/>
      <c r="C303" s="2"/>
      <c r="D303" s="2"/>
      <c r="E303" s="2"/>
    </row>
    <row r="304" spans="2:5" ht="15">
      <c r="B304" s="2"/>
      <c r="C304" s="2"/>
      <c r="D304" s="2"/>
      <c r="E304" s="2"/>
    </row>
    <row r="305" spans="2:5" ht="15">
      <c r="B305" s="2"/>
      <c r="C305" s="2"/>
      <c r="D305" s="2"/>
      <c r="E305" s="2"/>
    </row>
    <row r="306" spans="2:5" ht="15">
      <c r="B306" s="2"/>
      <c r="C306" s="2"/>
      <c r="D306" s="2"/>
      <c r="E306" s="2"/>
    </row>
    <row r="307" spans="2:5" ht="15">
      <c r="B307" s="2"/>
      <c r="C307" s="2"/>
      <c r="D307" s="2"/>
      <c r="E307" s="2"/>
    </row>
    <row r="308" spans="2:5" ht="15">
      <c r="B308" s="2"/>
      <c r="C308" s="2"/>
      <c r="D308" s="2"/>
      <c r="E308" s="2"/>
    </row>
    <row r="309" spans="2:5" ht="15">
      <c r="B309" s="2"/>
      <c r="C309" s="2"/>
      <c r="D309" s="2"/>
      <c r="E309" s="2"/>
    </row>
    <row r="310" ht="15">
      <c r="B310" s="2"/>
    </row>
  </sheetData>
  <sheetProtection password="D5A3" sheet="1"/>
  <mergeCells count="134">
    <mergeCell ref="B3:B4"/>
    <mergeCell ref="F3:G3"/>
    <mergeCell ref="H3:I3"/>
    <mergeCell ref="F4:G4"/>
    <mergeCell ref="H4:I4"/>
    <mergeCell ref="M3:M4"/>
    <mergeCell ref="F5:G5"/>
    <mergeCell ref="H5:I5"/>
    <mergeCell ref="F6:G6"/>
    <mergeCell ref="H6:I6"/>
    <mergeCell ref="F7:G7"/>
    <mergeCell ref="H7:I7"/>
    <mergeCell ref="B8:I8"/>
    <mergeCell ref="F9:G9"/>
    <mergeCell ref="H9:I9"/>
    <mergeCell ref="F10:G10"/>
    <mergeCell ref="H10:I10"/>
    <mergeCell ref="B11:I11"/>
    <mergeCell ref="F12:G12"/>
    <mergeCell ref="H12:I12"/>
    <mergeCell ref="F13:G13"/>
    <mergeCell ref="H13:I13"/>
    <mergeCell ref="F14:G14"/>
    <mergeCell ref="H14:I14"/>
    <mergeCell ref="B15:I15"/>
    <mergeCell ref="F16:G16"/>
    <mergeCell ref="H16:I16"/>
    <mergeCell ref="F17:G17"/>
    <mergeCell ref="H17:I17"/>
    <mergeCell ref="B18:I18"/>
    <mergeCell ref="F19:G19"/>
    <mergeCell ref="H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B53"/>
    <mergeCell ref="F52:G52"/>
    <mergeCell ref="H52:I52"/>
    <mergeCell ref="F53:G53"/>
    <mergeCell ref="H53:I53"/>
    <mergeCell ref="F54:G54"/>
    <mergeCell ref="H54:I54"/>
    <mergeCell ref="F55:G55"/>
    <mergeCell ref="H55:I55"/>
    <mergeCell ref="F56:G56"/>
    <mergeCell ref="H56:I56"/>
    <mergeCell ref="B57:I57"/>
    <mergeCell ref="F58:G58"/>
    <mergeCell ref="H58:I58"/>
    <mergeCell ref="F59:G59"/>
    <mergeCell ref="H59:I59"/>
    <mergeCell ref="B60:I60"/>
    <mergeCell ref="F61:G61"/>
    <mergeCell ref="H61:I61"/>
    <mergeCell ref="F62:G62"/>
    <mergeCell ref="H62:I62"/>
    <mergeCell ref="F63:G63"/>
    <mergeCell ref="H63:I63"/>
    <mergeCell ref="B64:I64"/>
    <mergeCell ref="F65:G65"/>
    <mergeCell ref="H65:I65"/>
    <mergeCell ref="F66:G66"/>
    <mergeCell ref="H66:I66"/>
    <mergeCell ref="B67:I67"/>
    <mergeCell ref="F68:G68"/>
    <mergeCell ref="H68:I68"/>
    <mergeCell ref="B69:I69"/>
    <mergeCell ref="B70:I70"/>
    <mergeCell ref="B71:I71"/>
    <mergeCell ref="B72:I72"/>
    <mergeCell ref="B83:I83"/>
    <mergeCell ref="B84:I84"/>
    <mergeCell ref="B73:I73"/>
    <mergeCell ref="B74:I74"/>
    <mergeCell ref="B75:I75"/>
    <mergeCell ref="B76:I76"/>
    <mergeCell ref="B77:I77"/>
    <mergeCell ref="B78:I78"/>
    <mergeCell ref="B96:I96"/>
    <mergeCell ref="B97:I97"/>
    <mergeCell ref="B85:I85"/>
    <mergeCell ref="B86:I86"/>
    <mergeCell ref="B87:I87"/>
    <mergeCell ref="B88:I88"/>
    <mergeCell ref="B89:I89"/>
    <mergeCell ref="B90:I90"/>
    <mergeCell ref="B2:N2"/>
    <mergeCell ref="J3:J4"/>
    <mergeCell ref="K3:K4"/>
    <mergeCell ref="L3:L4"/>
    <mergeCell ref="B92:I92"/>
    <mergeCell ref="B93:I93"/>
    <mergeCell ref="B79:I79"/>
    <mergeCell ref="B80:I80"/>
    <mergeCell ref="B81:I81"/>
    <mergeCell ref="B82:I82"/>
    <mergeCell ref="N3:N4"/>
    <mergeCell ref="L69:M69"/>
    <mergeCell ref="L70:M70"/>
    <mergeCell ref="B102:I102"/>
    <mergeCell ref="B98:I98"/>
    <mergeCell ref="B99:I99"/>
    <mergeCell ref="B100:I100"/>
    <mergeCell ref="B101:I101"/>
    <mergeCell ref="B94:I94"/>
    <mergeCell ref="B95:I95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" sqref="F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AFOCAPI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gcamarinha</cp:lastModifiedBy>
  <cp:lastPrinted>2011-05-17T11:15:24Z</cp:lastPrinted>
  <dcterms:created xsi:type="dcterms:W3CDTF">2004-03-24T18:01:33Z</dcterms:created>
  <dcterms:modified xsi:type="dcterms:W3CDTF">2013-09-13T19:57:35Z</dcterms:modified>
  <cp:category/>
  <cp:version/>
  <cp:contentType/>
  <cp:contentStatus/>
</cp:coreProperties>
</file>